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240" documentId="8_{5B2A47CC-171A-4349-AB37-C04849AE57C0}" xr6:coauthVersionLast="47" xr6:coauthVersionMax="47" xr10:uidLastSave="{9B12B49E-8C3C-40D9-8AD2-C49E7098EB14}"/>
  <bookViews>
    <workbookView xWindow="-120" yWindow="-120" windowWidth="29040" windowHeight="15840" tabRatio="671" xr2:uid="{00000000-000D-0000-FFFF-FFFF00000000}"/>
  </bookViews>
  <sheets>
    <sheet name="Önkormányzat" sheetId="9" r:id="rId1"/>
    <sheet name="Polg. Hivatal" sheetId="8" r:id="rId2"/>
    <sheet name="Kispatak Óvoda" sheetId="1" r:id="rId3"/>
    <sheet name="Öregiskola" sheetId="4" r:id="rId4"/>
    <sheet name="Bölcsőde" sheetId="5" r:id="rId5"/>
    <sheet name="NATÜ" sheetId="23" r:id="rId6"/>
    <sheet name="Összesen" sheetId="10" r:id="rId7"/>
    <sheet name="9.támogatások, közhatalmi bev" sheetId="3" state="hidden" r:id="rId8"/>
    <sheet name="10.átadott" sheetId="11" state="hidden" r:id="rId9"/>
    <sheet name="11.tartalékok" sheetId="12" state="hidden" r:id="rId10"/>
    <sheet name="13.beruházások" sheetId="14" state="hidden" r:id="rId11"/>
    <sheet name="14.EU projektek" sheetId="15" state="hidden" r:id="rId12"/>
    <sheet name="15.stabilitási tv" sheetId="16" state="hidden" r:id="rId13"/>
    <sheet name="16.közvetett" sheetId="18" state="hidden" r:id="rId14"/>
    <sheet name="17.több éves" sheetId="17" state="hidden" r:id="rId15"/>
    <sheet name="18.mérleg bevétel" sheetId="19" state="hidden" r:id="rId16"/>
    <sheet name="19.mérleg kiadás" sheetId="20" state="hidden" r:id="rId17"/>
    <sheet name="20.ei. felhaszn ütemterv" sheetId="21" state="hidden" r:id="rId18"/>
    <sheet name="21.MŰKÖDÉS-FELHALMOZÁS MÉRLEG" sheetId="22" state="hidden" r:id="rId19"/>
  </sheets>
  <externalReferences>
    <externalReference r:id="rId20"/>
  </externalReferences>
  <definedNames>
    <definedName name="a_JEGYZŐVEL_____EGYEZTETETT">#REF!</definedName>
    <definedName name="css">#REF!</definedName>
    <definedName name="css_k">[1]Családsegítés!$C$27:$C$86</definedName>
    <definedName name="css_k_">#REF!</definedName>
    <definedName name="gyj">#REF!</definedName>
    <definedName name="gyj_k">[1]Gyermekjóléti!$C$27:$C$86</definedName>
    <definedName name="gyj_k_">#REF!</definedName>
    <definedName name="kjz">#REF!</definedName>
    <definedName name="kjz_k">[1]körjegyzőség!$C$9:$C$28</definedName>
    <definedName name="kjz_k_">#REF!</definedName>
    <definedName name="nev_c">#REF!</definedName>
    <definedName name="nev_g">#REF!</definedName>
    <definedName name="nev_k">#REF!</definedName>
    <definedName name="_xlnm.Print_Titles" localSheetId="17">'20.ei. felhaszn ütemterv'!$4:$4</definedName>
    <definedName name="_xlnm.Print_Area" localSheetId="9">'11.tartalékok'!$A$1:$G$26</definedName>
    <definedName name="_xlnm.Print_Area" localSheetId="10">'13.beruházások'!$A$1:$G$79</definedName>
    <definedName name="_xlnm.Print_Area" localSheetId="12">'15.stabilitási tv'!$A$1:$H$22</definedName>
    <definedName name="_xlnm.Print_Area" localSheetId="14">'17.több éves'!$A$1:$K$11</definedName>
    <definedName name="_xlnm.Print_Area" localSheetId="15">'18.mérleg bevétel'!$A$1:$D$20</definedName>
    <definedName name="_xlnm.Print_Area" localSheetId="16">'19.mérleg kiadás'!$A$1:$D$22</definedName>
    <definedName name="_xlnm.Print_Area" localSheetId="17">'20.ei. felhaszn ütemterv'!$A$4:$N$37</definedName>
    <definedName name="_xlnm.Print_Area" localSheetId="18">'21.MŰKÖDÉS-FELHALMOZÁS MÉRLEG'!$A$1:$O$23</definedName>
    <definedName name="_xlnm.Print_Area" localSheetId="4">Bölcsőde!$A$1:$G$53</definedName>
    <definedName name="_xlnm.Print_Area" localSheetId="2">'Kispatak Óvoda'!$A$1:$G$53</definedName>
    <definedName name="_xlnm.Print_Area" localSheetId="5">NATÜ!$A$1:$G$53</definedName>
    <definedName name="_xlnm.Print_Area" localSheetId="0">Önkormányzat!$A$1:$G$53</definedName>
    <definedName name="_xlnm.Print_Area" localSheetId="3">Öregiskola!$A$1:$G$53</definedName>
    <definedName name="_xlnm.Print_Area" localSheetId="6">Összesen!$A$1:$G$55</definedName>
    <definedName name="_xlnm.Print_Area" localSheetId="1">'Polg. Hivatal'!$A$1:$G$53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9" l="1"/>
  <c r="D50" i="9"/>
  <c r="D20" i="23" l="1"/>
  <c r="D20" i="5" l="1"/>
  <c r="D20" i="4" l="1"/>
  <c r="D20" i="1"/>
  <c r="G53" i="8"/>
  <c r="D20" i="8"/>
  <c r="D6" i="10" l="1"/>
  <c r="G3" i="9" l="1"/>
  <c r="G4" i="9"/>
  <c r="E20" i="23" l="1"/>
  <c r="G11" i="9" l="1"/>
  <c r="G34" i="9"/>
  <c r="E20" i="5" l="1"/>
  <c r="G33" i="4" l="1"/>
  <c r="G32" i="4"/>
  <c r="G31" i="4"/>
  <c r="G30" i="4"/>
  <c r="G29" i="4"/>
  <c r="G28" i="4"/>
  <c r="E20" i="4"/>
  <c r="E20" i="1" l="1"/>
  <c r="D52" i="9" l="1"/>
  <c r="D25" i="23" l="1"/>
  <c r="D25" i="4"/>
  <c r="D25" i="8" l="1"/>
  <c r="D20" i="10" s="1"/>
  <c r="E23" i="10"/>
  <c r="F23" i="10"/>
  <c r="D23" i="10"/>
  <c r="E21" i="9"/>
  <c r="F21" i="9"/>
  <c r="D21" i="9"/>
  <c r="G21" i="9" s="1"/>
  <c r="E21" i="1" l="1"/>
  <c r="D25" i="5"/>
  <c r="D25" i="1"/>
  <c r="D37" i="9" l="1"/>
  <c r="D38" i="9" l="1"/>
  <c r="D26" i="1" l="1"/>
  <c r="D40" i="10" l="1"/>
  <c r="D39" i="10"/>
  <c r="D36" i="10"/>
  <c r="D35" i="10"/>
  <c r="D34" i="10"/>
  <c r="D32" i="10"/>
  <c r="D31" i="10"/>
  <c r="D30" i="10"/>
  <c r="D29" i="10"/>
  <c r="E44" i="10"/>
  <c r="E43" i="10"/>
  <c r="E35" i="10"/>
  <c r="E34" i="10"/>
  <c r="E30" i="10"/>
  <c r="E29" i="10"/>
  <c r="E28" i="10"/>
  <c r="D28" i="10"/>
  <c r="D19" i="10"/>
  <c r="D11" i="10"/>
  <c r="G11" i="10" s="1"/>
  <c r="D9" i="19" s="1"/>
  <c r="D4" i="10"/>
  <c r="D3" i="10"/>
  <c r="D7" i="10"/>
  <c r="F52" i="23"/>
  <c r="E52" i="23"/>
  <c r="D52" i="23"/>
  <c r="G52" i="23" s="1"/>
  <c r="G51" i="23"/>
  <c r="G50" i="23"/>
  <c r="G49" i="23"/>
  <c r="G48" i="23"/>
  <c r="F45" i="23"/>
  <c r="E45" i="23"/>
  <c r="E46" i="23" s="1"/>
  <c r="E25" i="23" s="1"/>
  <c r="E26" i="23" s="1"/>
  <c r="D45" i="23"/>
  <c r="D46" i="23"/>
  <c r="G44" i="23"/>
  <c r="G43" i="23"/>
  <c r="G42" i="23"/>
  <c r="G45" i="23"/>
  <c r="G40" i="23"/>
  <c r="F37" i="23"/>
  <c r="E37" i="23"/>
  <c r="E38" i="23" s="1"/>
  <c r="E47" i="23" s="1"/>
  <c r="E53" i="23" s="1"/>
  <c r="D37" i="23"/>
  <c r="D38" i="23"/>
  <c r="G36" i="23"/>
  <c r="G35" i="23"/>
  <c r="G34" i="23"/>
  <c r="G33" i="23"/>
  <c r="G32" i="23"/>
  <c r="G31" i="23"/>
  <c r="G30" i="23"/>
  <c r="G29" i="23"/>
  <c r="G28" i="23"/>
  <c r="G24" i="23"/>
  <c r="E21" i="23"/>
  <c r="D21" i="23"/>
  <c r="G19" i="23"/>
  <c r="F16" i="23"/>
  <c r="E16" i="23"/>
  <c r="D16" i="23"/>
  <c r="G16" i="23" s="1"/>
  <c r="G15" i="23"/>
  <c r="G14" i="23"/>
  <c r="G13" i="23"/>
  <c r="F12" i="23"/>
  <c r="F17" i="23"/>
  <c r="E12" i="23"/>
  <c r="E17" i="23" s="1"/>
  <c r="D12" i="23"/>
  <c r="G11" i="23"/>
  <c r="G10" i="23"/>
  <c r="G12" i="23" s="1"/>
  <c r="G8" i="23"/>
  <c r="G7" i="23"/>
  <c r="G6" i="23"/>
  <c r="F5" i="23"/>
  <c r="F9" i="23" s="1"/>
  <c r="F18" i="23" s="1"/>
  <c r="E5" i="23"/>
  <c r="E9" i="23" s="1"/>
  <c r="D5" i="23"/>
  <c r="D9" i="23" s="1"/>
  <c r="G4" i="23"/>
  <c r="G3" i="23"/>
  <c r="F38" i="23"/>
  <c r="F20" i="23" s="1"/>
  <c r="G20" i="23" s="1"/>
  <c r="E26" i="9"/>
  <c r="N8" i="22"/>
  <c r="E37" i="9"/>
  <c r="G37" i="9" s="1"/>
  <c r="E22" i="10"/>
  <c r="F22" i="10"/>
  <c r="E24" i="10"/>
  <c r="F24" i="10"/>
  <c r="D24" i="10"/>
  <c r="D22" i="10"/>
  <c r="E19" i="10"/>
  <c r="F19" i="10"/>
  <c r="E13" i="10"/>
  <c r="F13" i="10"/>
  <c r="E14" i="10"/>
  <c r="F14" i="10"/>
  <c r="E15" i="10"/>
  <c r="F15" i="10"/>
  <c r="D15" i="10"/>
  <c r="G15" i="10" s="1"/>
  <c r="D12" i="19" s="1"/>
  <c r="D14" i="10"/>
  <c r="D13" i="10"/>
  <c r="G13" i="10" s="1"/>
  <c r="E10" i="10"/>
  <c r="F10" i="10"/>
  <c r="F12" i="10" s="1"/>
  <c r="E11" i="10"/>
  <c r="F11" i="10"/>
  <c r="D10" i="10"/>
  <c r="E7" i="10"/>
  <c r="F7" i="10"/>
  <c r="E8" i="10"/>
  <c r="F8" i="10"/>
  <c r="D8" i="10"/>
  <c r="G8" i="10" s="1"/>
  <c r="E4" i="10"/>
  <c r="F4" i="10"/>
  <c r="E48" i="10"/>
  <c r="F48" i="10"/>
  <c r="E51" i="10"/>
  <c r="F51" i="10"/>
  <c r="D48" i="10"/>
  <c r="D51" i="10"/>
  <c r="E40" i="10"/>
  <c r="F40" i="10"/>
  <c r="E41" i="10"/>
  <c r="F41" i="10"/>
  <c r="D41" i="10"/>
  <c r="D44" i="10"/>
  <c r="E33" i="10"/>
  <c r="F33" i="10"/>
  <c r="E36" i="10"/>
  <c r="D33" i="10"/>
  <c r="F28" i="10"/>
  <c r="F29" i="10"/>
  <c r="F30" i="10"/>
  <c r="E31" i="10"/>
  <c r="F31" i="10"/>
  <c r="E32" i="10"/>
  <c r="F32" i="10"/>
  <c r="E11" i="11"/>
  <c r="D2" i="14"/>
  <c r="G4" i="11"/>
  <c r="G5" i="11"/>
  <c r="E2" i="14"/>
  <c r="F2" i="14"/>
  <c r="G7" i="14"/>
  <c r="G10" i="12"/>
  <c r="E11" i="12"/>
  <c r="G9" i="12"/>
  <c r="G7" i="9"/>
  <c r="M5" i="22" s="1"/>
  <c r="C75" i="14"/>
  <c r="C74" i="14"/>
  <c r="C73" i="14"/>
  <c r="G79" i="14"/>
  <c r="F79" i="14"/>
  <c r="E79" i="14"/>
  <c r="F42" i="15"/>
  <c r="F43" i="15"/>
  <c r="F44" i="15"/>
  <c r="C54" i="15"/>
  <c r="E54" i="15"/>
  <c r="D54" i="15"/>
  <c r="F53" i="15"/>
  <c r="F54" i="15" s="1"/>
  <c r="F52" i="15"/>
  <c r="F51" i="15"/>
  <c r="F48" i="15"/>
  <c r="E45" i="15"/>
  <c r="F45" i="15" s="1"/>
  <c r="D45" i="15"/>
  <c r="F50" i="15"/>
  <c r="C45" i="15"/>
  <c r="B54" i="15"/>
  <c r="F49" i="15"/>
  <c r="B45" i="15"/>
  <c r="K6" i="17"/>
  <c r="K8" i="17" s="1"/>
  <c r="F2" i="17"/>
  <c r="F4" i="17" s="1"/>
  <c r="G2" i="17"/>
  <c r="H2" i="17"/>
  <c r="I2" i="17"/>
  <c r="J2" i="17"/>
  <c r="F3" i="17"/>
  <c r="G3" i="17"/>
  <c r="G4" i="17" s="1"/>
  <c r="H3" i="17"/>
  <c r="H4" i="17"/>
  <c r="I3" i="17"/>
  <c r="J3" i="17"/>
  <c r="E3" i="17"/>
  <c r="K3" i="17" s="1"/>
  <c r="E2" i="17"/>
  <c r="K2" i="17" s="1"/>
  <c r="E24" i="11"/>
  <c r="E14" i="3"/>
  <c r="E18" i="3" s="1"/>
  <c r="D24" i="11"/>
  <c r="F24" i="11"/>
  <c r="G23" i="11"/>
  <c r="G9" i="14"/>
  <c r="D73" i="14" s="1"/>
  <c r="G5" i="14"/>
  <c r="G6" i="14"/>
  <c r="G15" i="14"/>
  <c r="D74" i="14" s="1"/>
  <c r="G20" i="14"/>
  <c r="G21" i="14"/>
  <c r="G22" i="14"/>
  <c r="G23" i="14"/>
  <c r="G22" i="9"/>
  <c r="M20" i="22" s="1"/>
  <c r="C13" i="16"/>
  <c r="C14" i="16" s="1"/>
  <c r="D13" i="16"/>
  <c r="E13" i="16"/>
  <c r="F13" i="16"/>
  <c r="F14" i="16" s="1"/>
  <c r="G13" i="16"/>
  <c r="H13" i="16"/>
  <c r="D12" i="16"/>
  <c r="E12" i="16"/>
  <c r="E14" i="16" s="1"/>
  <c r="F12" i="16"/>
  <c r="G12" i="16"/>
  <c r="H12" i="16"/>
  <c r="H14" i="16" s="1"/>
  <c r="G15" i="9"/>
  <c r="M14" i="22" s="1"/>
  <c r="N14" i="22" s="1"/>
  <c r="D37" i="14"/>
  <c r="C12" i="22"/>
  <c r="D12" i="22"/>
  <c r="E12" i="22"/>
  <c r="B12" i="22"/>
  <c r="N21" i="22"/>
  <c r="K16" i="22"/>
  <c r="L16" i="22"/>
  <c r="I16" i="22"/>
  <c r="J16" i="22"/>
  <c r="I26" i="21"/>
  <c r="D26" i="21"/>
  <c r="E26" i="21" s="1"/>
  <c r="N11" i="21"/>
  <c r="C13" i="19"/>
  <c r="C14" i="19"/>
  <c r="C16" i="20"/>
  <c r="C21" i="20" s="1"/>
  <c r="B14" i="19"/>
  <c r="B13" i="19"/>
  <c r="B21" i="20" s="1"/>
  <c r="B15" i="19"/>
  <c r="B20" i="19" s="1"/>
  <c r="B16" i="20"/>
  <c r="B18" i="20" s="1"/>
  <c r="B20" i="20" s="1"/>
  <c r="B17" i="20"/>
  <c r="C17" i="20"/>
  <c r="C22" i="20" s="1"/>
  <c r="D4" i="17"/>
  <c r="D9" i="3"/>
  <c r="G28" i="8"/>
  <c r="B2" i="22" s="1"/>
  <c r="G5" i="12"/>
  <c r="E6" i="12"/>
  <c r="F6" i="12"/>
  <c r="F36" i="9"/>
  <c r="F36" i="10" s="1"/>
  <c r="D6" i="12"/>
  <c r="G6" i="12" s="1"/>
  <c r="F9" i="3"/>
  <c r="F3" i="9" s="1"/>
  <c r="G16" i="3"/>
  <c r="G17" i="3"/>
  <c r="E37" i="14"/>
  <c r="F37" i="14"/>
  <c r="F39" i="9" s="1"/>
  <c r="G39" i="9" s="1"/>
  <c r="F10" i="22" s="1"/>
  <c r="G31" i="14"/>
  <c r="G32" i="14"/>
  <c r="G33" i="14"/>
  <c r="G34" i="14"/>
  <c r="G35" i="14"/>
  <c r="G36" i="14"/>
  <c r="G27" i="14"/>
  <c r="G28" i="14"/>
  <c r="G29" i="14"/>
  <c r="G30" i="14"/>
  <c r="G19" i="14"/>
  <c r="G18" i="14"/>
  <c r="G17" i="14"/>
  <c r="G16" i="14"/>
  <c r="D64" i="14"/>
  <c r="E16" i="9"/>
  <c r="G15" i="4"/>
  <c r="G15" i="5"/>
  <c r="G15" i="8"/>
  <c r="G15" i="1"/>
  <c r="G14" i="4"/>
  <c r="G14" i="5"/>
  <c r="G14" i="8"/>
  <c r="G14" i="9"/>
  <c r="M13" i="22" s="1"/>
  <c r="N13" i="22" s="1"/>
  <c r="G14" i="1"/>
  <c r="E16" i="1"/>
  <c r="F16" i="1"/>
  <c r="E16" i="4"/>
  <c r="F16" i="4"/>
  <c r="G16" i="4" s="1"/>
  <c r="E16" i="5"/>
  <c r="E17" i="5" s="1"/>
  <c r="F16" i="5"/>
  <c r="E16" i="8"/>
  <c r="F16" i="8"/>
  <c r="F16" i="9"/>
  <c r="D16" i="1"/>
  <c r="D16" i="4"/>
  <c r="D16" i="5"/>
  <c r="D16" i="8"/>
  <c r="D17" i="8" s="1"/>
  <c r="D16" i="9"/>
  <c r="G25" i="9"/>
  <c r="G4" i="3"/>
  <c r="G5" i="3"/>
  <c r="G6" i="3"/>
  <c r="G7" i="3"/>
  <c r="G8" i="3"/>
  <c r="G3" i="3"/>
  <c r="D49" i="14"/>
  <c r="D51" i="14"/>
  <c r="D53" i="14"/>
  <c r="G53" i="14" s="1"/>
  <c r="D55" i="14"/>
  <c r="D57" i="14"/>
  <c r="D45" i="14"/>
  <c r="E49" i="14"/>
  <c r="E39" i="1" s="1"/>
  <c r="E46" i="1" s="1"/>
  <c r="E25" i="1" s="1"/>
  <c r="E26" i="1" s="1"/>
  <c r="E51" i="14"/>
  <c r="E53" i="14"/>
  <c r="E55" i="14"/>
  <c r="E57" i="14"/>
  <c r="E45" i="14"/>
  <c r="E39" i="8" s="1"/>
  <c r="F49" i="14"/>
  <c r="F39" i="1" s="1"/>
  <c r="F51" i="14"/>
  <c r="F39" i="4" s="1"/>
  <c r="F53" i="14"/>
  <c r="F39" i="23" s="1"/>
  <c r="F55" i="14"/>
  <c r="F57" i="14"/>
  <c r="F58" i="14" s="1"/>
  <c r="F45" i="14"/>
  <c r="F39" i="8" s="1"/>
  <c r="F46" i="8" s="1"/>
  <c r="F25" i="8" s="1"/>
  <c r="F26" i="8" s="1"/>
  <c r="F14" i="3"/>
  <c r="F18" i="3" s="1"/>
  <c r="F6" i="9" s="1"/>
  <c r="G32" i="1"/>
  <c r="G32" i="5"/>
  <c r="G32" i="8"/>
  <c r="G32" i="9"/>
  <c r="G48" i="1"/>
  <c r="G49" i="1"/>
  <c r="C18" i="22" s="1"/>
  <c r="G48" i="4"/>
  <c r="G49" i="4"/>
  <c r="D18" i="22" s="1"/>
  <c r="G48" i="5"/>
  <c r="G49" i="5"/>
  <c r="E18" i="22" s="1"/>
  <c r="G48" i="8"/>
  <c r="G49" i="8"/>
  <c r="B18" i="22" s="1"/>
  <c r="G48" i="9"/>
  <c r="E52" i="1"/>
  <c r="F52" i="1"/>
  <c r="E52" i="4"/>
  <c r="F52" i="4"/>
  <c r="G52" i="4" s="1"/>
  <c r="E52" i="5"/>
  <c r="F52" i="5"/>
  <c r="E52" i="8"/>
  <c r="F52" i="8"/>
  <c r="F53" i="8" s="1"/>
  <c r="D52" i="1"/>
  <c r="D52" i="4"/>
  <c r="D52" i="5"/>
  <c r="D52" i="8"/>
  <c r="E45" i="1"/>
  <c r="F45" i="1"/>
  <c r="E45" i="4"/>
  <c r="E46" i="4"/>
  <c r="E25" i="4" s="1"/>
  <c r="F45" i="4"/>
  <c r="E45" i="5"/>
  <c r="E46" i="5" s="1"/>
  <c r="E25" i="5" s="1"/>
  <c r="E26" i="5" s="1"/>
  <c r="F45" i="5"/>
  <c r="E45" i="8"/>
  <c r="F45" i="8"/>
  <c r="G41" i="9"/>
  <c r="F12" i="22"/>
  <c r="D45" i="1"/>
  <c r="D46" i="1" s="1"/>
  <c r="D45" i="4"/>
  <c r="D45" i="5"/>
  <c r="D46" i="5" s="1"/>
  <c r="D26" i="5"/>
  <c r="D45" i="8"/>
  <c r="D46" i="8"/>
  <c r="D37" i="1"/>
  <c r="D38" i="1" s="1"/>
  <c r="E37" i="1"/>
  <c r="E38" i="1" s="1"/>
  <c r="F37" i="1"/>
  <c r="D37" i="4"/>
  <c r="D38" i="4" s="1"/>
  <c r="E37" i="4"/>
  <c r="E38" i="4" s="1"/>
  <c r="E47" i="4" s="1"/>
  <c r="E53" i="4" s="1"/>
  <c r="F37" i="4"/>
  <c r="F38" i="4" s="1"/>
  <c r="D37" i="5"/>
  <c r="D38" i="5" s="1"/>
  <c r="E37" i="5"/>
  <c r="E38" i="5" s="1"/>
  <c r="E47" i="5" s="1"/>
  <c r="E53" i="5" s="1"/>
  <c r="F37" i="5"/>
  <c r="F38" i="5" s="1"/>
  <c r="F20" i="5" s="1"/>
  <c r="D37" i="8"/>
  <c r="D38" i="8" s="1"/>
  <c r="E37" i="8"/>
  <c r="E38" i="8" s="1"/>
  <c r="F37" i="8"/>
  <c r="F38" i="8" s="1"/>
  <c r="G50" i="8"/>
  <c r="B19" i="22" s="1"/>
  <c r="G50" i="5"/>
  <c r="G50" i="4"/>
  <c r="D19" i="22"/>
  <c r="G50" i="1"/>
  <c r="C19" i="22"/>
  <c r="E5" i="1"/>
  <c r="E9" i="1"/>
  <c r="E12" i="1"/>
  <c r="F5" i="1"/>
  <c r="F9" i="1" s="1"/>
  <c r="F12" i="1"/>
  <c r="G3" i="1"/>
  <c r="G4" i="1"/>
  <c r="G6" i="1"/>
  <c r="G7" i="1"/>
  <c r="J5" i="22" s="1"/>
  <c r="J9" i="22" s="1"/>
  <c r="J17" i="22" s="1"/>
  <c r="G8" i="1"/>
  <c r="G10" i="1"/>
  <c r="G11" i="1"/>
  <c r="G12" i="1" s="1"/>
  <c r="G13" i="1"/>
  <c r="G19" i="1"/>
  <c r="G24" i="1"/>
  <c r="G40" i="1"/>
  <c r="C11" i="22"/>
  <c r="G42" i="1"/>
  <c r="C13" i="22"/>
  <c r="G43" i="1"/>
  <c r="G45" i="1" s="1"/>
  <c r="G44" i="1"/>
  <c r="C15" i="22" s="1"/>
  <c r="E5" i="4"/>
  <c r="E9" i="4" s="1"/>
  <c r="E12" i="4"/>
  <c r="E17" i="4" s="1"/>
  <c r="F5" i="4"/>
  <c r="F9" i="4"/>
  <c r="F12" i="4"/>
  <c r="G3" i="4"/>
  <c r="G4" i="4"/>
  <c r="G5" i="4" s="1"/>
  <c r="G6" i="4"/>
  <c r="G7" i="4"/>
  <c r="K5" i="22" s="1"/>
  <c r="K9" i="22" s="1"/>
  <c r="G8" i="4"/>
  <c r="G10" i="4"/>
  <c r="G12" i="4" s="1"/>
  <c r="G11" i="4"/>
  <c r="G13" i="4"/>
  <c r="G19" i="4"/>
  <c r="G24" i="4"/>
  <c r="G40" i="4"/>
  <c r="D11" i="22" s="1"/>
  <c r="G42" i="4"/>
  <c r="G43" i="4"/>
  <c r="G45" i="4" s="1"/>
  <c r="D14" i="22"/>
  <c r="G44" i="4"/>
  <c r="D15" i="22"/>
  <c r="E5" i="5"/>
  <c r="E9" i="5"/>
  <c r="E18" i="5" s="1"/>
  <c r="E12" i="5"/>
  <c r="F5" i="5"/>
  <c r="F9" i="5"/>
  <c r="F12" i="5"/>
  <c r="G3" i="5"/>
  <c r="G4" i="5"/>
  <c r="G5" i="5" s="1"/>
  <c r="G6" i="5"/>
  <c r="G7" i="5"/>
  <c r="L5" i="22" s="1"/>
  <c r="L9" i="22" s="1"/>
  <c r="G8" i="5"/>
  <c r="G10" i="5"/>
  <c r="G12" i="5"/>
  <c r="G11" i="5"/>
  <c r="G13" i="5"/>
  <c r="G19" i="5"/>
  <c r="G24" i="5"/>
  <c r="G40" i="5"/>
  <c r="E11" i="22"/>
  <c r="G42" i="5"/>
  <c r="E13" i="22" s="1"/>
  <c r="G43" i="5"/>
  <c r="E14" i="22" s="1"/>
  <c r="G44" i="5"/>
  <c r="E15" i="22" s="1"/>
  <c r="D10" i="21"/>
  <c r="E5" i="8"/>
  <c r="E9" i="8" s="1"/>
  <c r="E12" i="8"/>
  <c r="F5" i="8"/>
  <c r="F9" i="8" s="1"/>
  <c r="F12" i="8"/>
  <c r="F17" i="8" s="1"/>
  <c r="G3" i="8"/>
  <c r="G4" i="8"/>
  <c r="G5" i="8" s="1"/>
  <c r="G6" i="8"/>
  <c r="G7" i="8"/>
  <c r="I5" i="22" s="1"/>
  <c r="G8" i="8"/>
  <c r="G10" i="8"/>
  <c r="G11" i="8"/>
  <c r="G13" i="8"/>
  <c r="G19" i="8"/>
  <c r="G24" i="8"/>
  <c r="G40" i="8"/>
  <c r="B11" i="22" s="1"/>
  <c r="G42" i="8"/>
  <c r="B13" i="22" s="1"/>
  <c r="G43" i="8"/>
  <c r="B14" i="22" s="1"/>
  <c r="G44" i="8"/>
  <c r="B15" i="22" s="1"/>
  <c r="E12" i="9"/>
  <c r="E17" i="9" s="1"/>
  <c r="F12" i="9"/>
  <c r="F17" i="9" s="1"/>
  <c r="F26" i="9"/>
  <c r="M3" i="22"/>
  <c r="N3" i="22" s="1"/>
  <c r="G8" i="9"/>
  <c r="M6" i="22" s="1"/>
  <c r="N6" i="22" s="1"/>
  <c r="G10" i="9"/>
  <c r="M10" i="22" s="1"/>
  <c r="M11" i="22"/>
  <c r="N11" i="22" s="1"/>
  <c r="G13" i="9"/>
  <c r="M12" i="22" s="1"/>
  <c r="N12" i="22" s="1"/>
  <c r="G23" i="9"/>
  <c r="G23" i="10" s="1"/>
  <c r="D5" i="1"/>
  <c r="D9" i="1" s="1"/>
  <c r="D12" i="1"/>
  <c r="D17" i="1" s="1"/>
  <c r="D5" i="4"/>
  <c r="D9" i="4" s="1"/>
  <c r="D18" i="4" s="1"/>
  <c r="D12" i="4"/>
  <c r="D5" i="5"/>
  <c r="D9" i="5" s="1"/>
  <c r="D12" i="5"/>
  <c r="D17" i="5" s="1"/>
  <c r="D5" i="8"/>
  <c r="D9" i="8" s="1"/>
  <c r="D12" i="8"/>
  <c r="D12" i="9"/>
  <c r="D17" i="9" s="1"/>
  <c r="D26" i="9"/>
  <c r="E9" i="3"/>
  <c r="E3" i="9"/>
  <c r="F11" i="12"/>
  <c r="G11" i="12" s="1"/>
  <c r="F44" i="9"/>
  <c r="F44" i="10" s="1"/>
  <c r="G44" i="10" s="1"/>
  <c r="D11" i="12"/>
  <c r="G8" i="12"/>
  <c r="F22" i="22"/>
  <c r="G22" i="22" s="1"/>
  <c r="G10" i="17"/>
  <c r="G8" i="17"/>
  <c r="H8" i="17"/>
  <c r="B20" i="18"/>
  <c r="D14" i="16"/>
  <c r="C12" i="16"/>
  <c r="D69" i="14"/>
  <c r="G56" i="14"/>
  <c r="G57" i="14"/>
  <c r="G54" i="14"/>
  <c r="G55" i="14"/>
  <c r="G3" i="14"/>
  <c r="G4" i="14"/>
  <c r="G2" i="14" s="1"/>
  <c r="G8" i="14"/>
  <c r="G10" i="14"/>
  <c r="G11" i="14"/>
  <c r="G12" i="14"/>
  <c r="G13" i="14"/>
  <c r="G14" i="14"/>
  <c r="G24" i="14"/>
  <c r="G25" i="14"/>
  <c r="G26" i="14"/>
  <c r="G52" i="14"/>
  <c r="G50" i="14"/>
  <c r="G46" i="14"/>
  <c r="G38" i="14"/>
  <c r="G39" i="14"/>
  <c r="G40" i="14"/>
  <c r="G41" i="14"/>
  <c r="G42" i="14"/>
  <c r="G43" i="14"/>
  <c r="G44" i="14"/>
  <c r="G26" i="11"/>
  <c r="G18" i="11"/>
  <c r="G16" i="11"/>
  <c r="G29" i="8"/>
  <c r="B3" i="22" s="1"/>
  <c r="E14" i="12"/>
  <c r="E15" i="12" s="1"/>
  <c r="G30" i="11"/>
  <c r="G31" i="11" s="1"/>
  <c r="G32" i="11"/>
  <c r="G33" i="11" s="1"/>
  <c r="F33" i="11"/>
  <c r="F31" i="11"/>
  <c r="F34" i="11" s="1"/>
  <c r="F43" i="9" s="1"/>
  <c r="G15" i="11"/>
  <c r="G17" i="11"/>
  <c r="G19" i="11"/>
  <c r="G20" i="11"/>
  <c r="G24" i="11" s="1"/>
  <c r="G21" i="11"/>
  <c r="G22" i="11"/>
  <c r="G25" i="11"/>
  <c r="G27" i="11"/>
  <c r="F28" i="11"/>
  <c r="F29" i="11"/>
  <c r="F35" i="9" s="1"/>
  <c r="G35" i="9" s="1"/>
  <c r="D14" i="11"/>
  <c r="E14" i="11"/>
  <c r="F14" i="11"/>
  <c r="F42" i="9" s="1"/>
  <c r="G13" i="11"/>
  <c r="G10" i="11"/>
  <c r="G9" i="11"/>
  <c r="G6" i="11"/>
  <c r="G7" i="11"/>
  <c r="G28" i="1"/>
  <c r="C2" i="22" s="1"/>
  <c r="D2" i="22"/>
  <c r="G28" i="5"/>
  <c r="E2" i="22" s="1"/>
  <c r="D8" i="11"/>
  <c r="D12" i="11" s="1"/>
  <c r="G12" i="11" s="1"/>
  <c r="D11" i="11"/>
  <c r="G11" i="11" s="1"/>
  <c r="E8" i="11"/>
  <c r="F11" i="11"/>
  <c r="E28" i="11"/>
  <c r="E29" i="11" s="1"/>
  <c r="G31" i="9"/>
  <c r="F5" i="22" s="1"/>
  <c r="G31" i="1"/>
  <c r="C5" i="22" s="1"/>
  <c r="D5" i="22"/>
  <c r="G31" i="5"/>
  <c r="E5" i="22" s="1"/>
  <c r="G31" i="8"/>
  <c r="B5" i="22" s="1"/>
  <c r="G33" i="9"/>
  <c r="G33" i="1"/>
  <c r="G33" i="5"/>
  <c r="G33" i="8"/>
  <c r="E31" i="11"/>
  <c r="E33" i="11"/>
  <c r="E34" i="11" s="1"/>
  <c r="G29" i="1"/>
  <c r="C3" i="22" s="1"/>
  <c r="D3" i="22"/>
  <c r="G29" i="5"/>
  <c r="E3" i="22" s="1"/>
  <c r="G30" i="1"/>
  <c r="C4" i="22" s="1"/>
  <c r="D4" i="22"/>
  <c r="G30" i="5"/>
  <c r="E4" i="22" s="1"/>
  <c r="G30" i="8"/>
  <c r="B4" i="22" s="1"/>
  <c r="G34" i="5"/>
  <c r="E6" i="22" s="1"/>
  <c r="G34" i="8"/>
  <c r="B6" i="22"/>
  <c r="G35" i="5"/>
  <c r="E7" i="22" s="1"/>
  <c r="G10" i="3"/>
  <c r="G14" i="3" s="1"/>
  <c r="G11" i="3"/>
  <c r="G12" i="3"/>
  <c r="G15" i="3"/>
  <c r="N17" i="21"/>
  <c r="N21" i="21"/>
  <c r="P21" i="21" s="1"/>
  <c r="G12" i="12"/>
  <c r="G69" i="14"/>
  <c r="F69" i="14"/>
  <c r="E69" i="14"/>
  <c r="D20" i="12"/>
  <c r="D26" i="12"/>
  <c r="C20" i="12"/>
  <c r="G26" i="12"/>
  <c r="F26" i="12"/>
  <c r="E26" i="12"/>
  <c r="D33" i="11"/>
  <c r="F8" i="11"/>
  <c r="D28" i="11"/>
  <c r="D31" i="11"/>
  <c r="B4" i="18"/>
  <c r="B25" i="18" s="1"/>
  <c r="C4" i="18"/>
  <c r="B8" i="18"/>
  <c r="C8" i="18"/>
  <c r="B12" i="18"/>
  <c r="C12" i="18"/>
  <c r="C20" i="18"/>
  <c r="B24" i="18"/>
  <c r="C24" i="18"/>
  <c r="K7" i="17"/>
  <c r="E8" i="17"/>
  <c r="F8" i="17"/>
  <c r="F11" i="17" s="1"/>
  <c r="F10" i="17"/>
  <c r="J8" i="17"/>
  <c r="J10" i="17"/>
  <c r="K9" i="17"/>
  <c r="K10" i="17" s="1"/>
  <c r="D10" i="17"/>
  <c r="E10" i="17"/>
  <c r="F7" i="15"/>
  <c r="C9" i="15"/>
  <c r="E9" i="15"/>
  <c r="F12" i="15"/>
  <c r="F13" i="15"/>
  <c r="F14" i="15"/>
  <c r="F15" i="15"/>
  <c r="D9" i="15"/>
  <c r="F16" i="15"/>
  <c r="F17" i="15"/>
  <c r="B18" i="15"/>
  <c r="C18" i="15"/>
  <c r="D18" i="15"/>
  <c r="E18" i="15"/>
  <c r="F24" i="15"/>
  <c r="F25" i="15"/>
  <c r="F26" i="15"/>
  <c r="B27" i="15"/>
  <c r="F27" i="15" s="1"/>
  <c r="C27" i="15"/>
  <c r="D27" i="15"/>
  <c r="E27" i="15"/>
  <c r="B36" i="15"/>
  <c r="G47" i="14"/>
  <c r="G48" i="14"/>
  <c r="F14" i="12"/>
  <c r="D14" i="12"/>
  <c r="D15" i="12" s="1"/>
  <c r="G4" i="12"/>
  <c r="G7" i="12"/>
  <c r="G13" i="12"/>
  <c r="G3" i="11"/>
  <c r="G3" i="12"/>
  <c r="G51" i="1"/>
  <c r="G51" i="4"/>
  <c r="G51" i="5"/>
  <c r="G51" i="8"/>
  <c r="E19" i="22"/>
  <c r="G34" i="1"/>
  <c r="C6" i="22"/>
  <c r="G35" i="1"/>
  <c r="C7" i="22"/>
  <c r="G36" i="1"/>
  <c r="C8" i="22"/>
  <c r="G34" i="4"/>
  <c r="D6" i="22"/>
  <c r="G35" i="4"/>
  <c r="D7" i="22"/>
  <c r="G36" i="4"/>
  <c r="D8" i="22"/>
  <c r="G36" i="5"/>
  <c r="E8" i="22"/>
  <c r="G35" i="8"/>
  <c r="B7" i="22"/>
  <c r="G36" i="8"/>
  <c r="B8" i="22"/>
  <c r="F6" i="15"/>
  <c r="N36" i="21"/>
  <c r="N15" i="21"/>
  <c r="N10" i="21"/>
  <c r="D8" i="17"/>
  <c r="D11" i="17" s="1"/>
  <c r="F21" i="8"/>
  <c r="D13" i="22"/>
  <c r="D14" i="3"/>
  <c r="D18" i="3" s="1"/>
  <c r="G18" i="3" s="1"/>
  <c r="G13" i="3"/>
  <c r="D21" i="8"/>
  <c r="D21" i="1"/>
  <c r="N19" i="21"/>
  <c r="F8" i="15"/>
  <c r="B9" i="15"/>
  <c r="D26" i="8"/>
  <c r="D46" i="4"/>
  <c r="D26" i="4"/>
  <c r="E12" i="11"/>
  <c r="D5" i="9"/>
  <c r="D9" i="9" s="1"/>
  <c r="G40" i="9"/>
  <c r="F11" i="22" s="1"/>
  <c r="D21" i="4"/>
  <c r="E3" i="10"/>
  <c r="E5" i="9"/>
  <c r="E9" i="9"/>
  <c r="E18" i="9" s="1"/>
  <c r="E27" i="9" s="1"/>
  <c r="C14" i="22"/>
  <c r="B22" i="20"/>
  <c r="G9" i="3"/>
  <c r="G29" i="9"/>
  <c r="F3" i="22" s="1"/>
  <c r="G24" i="9"/>
  <c r="F17" i="1"/>
  <c r="G14" i="16"/>
  <c r="F17" i="5"/>
  <c r="G30" i="9"/>
  <c r="F4" i="22" s="1"/>
  <c r="G16" i="5"/>
  <c r="D17" i="4"/>
  <c r="G16" i="1"/>
  <c r="G12" i="8"/>
  <c r="E17" i="8"/>
  <c r="D17" i="19"/>
  <c r="G36" i="9"/>
  <c r="F8" i="22" s="1"/>
  <c r="F18" i="5"/>
  <c r="C15" i="19"/>
  <c r="C20" i="19"/>
  <c r="E21" i="5"/>
  <c r="F12" i="11"/>
  <c r="F34" i="9" s="1"/>
  <c r="G52" i="8"/>
  <c r="D50" i="10"/>
  <c r="G19" i="9"/>
  <c r="G37" i="8"/>
  <c r="G52" i="5"/>
  <c r="G52" i="1"/>
  <c r="E53" i="8"/>
  <c r="G28" i="9"/>
  <c r="F2" i="22" s="1"/>
  <c r="D21" i="5"/>
  <c r="D43" i="10"/>
  <c r="I4" i="22"/>
  <c r="F38" i="1"/>
  <c r="F18" i="15"/>
  <c r="G37" i="14"/>
  <c r="F20" i="1"/>
  <c r="E21" i="4"/>
  <c r="D49" i="10"/>
  <c r="F21" i="1"/>
  <c r="G28" i="10" l="1"/>
  <c r="D2" i="20" s="1"/>
  <c r="E18" i="8"/>
  <c r="E5" i="10"/>
  <c r="G7" i="10"/>
  <c r="O9" i="21" s="1"/>
  <c r="C9" i="21" s="1"/>
  <c r="G51" i="10"/>
  <c r="G10" i="10"/>
  <c r="G14" i="10"/>
  <c r="O14" i="21" s="1"/>
  <c r="G16" i="9"/>
  <c r="D52" i="10"/>
  <c r="E38" i="9"/>
  <c r="G38" i="9" s="1"/>
  <c r="G31" i="10"/>
  <c r="O25" i="21" s="1"/>
  <c r="G21" i="23"/>
  <c r="D47" i="4"/>
  <c r="D53" i="4" s="1"/>
  <c r="G32" i="10"/>
  <c r="D6" i="20" s="1"/>
  <c r="E9" i="10"/>
  <c r="G9" i="8"/>
  <c r="D5" i="10"/>
  <c r="D9" i="10" s="1"/>
  <c r="G22" i="10"/>
  <c r="D16" i="19" s="1"/>
  <c r="O10" i="21"/>
  <c r="P10" i="21" s="1"/>
  <c r="D6" i="19"/>
  <c r="D25" i="10"/>
  <c r="D26" i="10" s="1"/>
  <c r="D26" i="23"/>
  <c r="G17" i="8"/>
  <c r="C2" i="16"/>
  <c r="D2" i="16" s="1"/>
  <c r="O8" i="21"/>
  <c r="D47" i="1"/>
  <c r="D53" i="1" s="1"/>
  <c r="K4" i="17"/>
  <c r="K11" i="17" s="1"/>
  <c r="D11" i="19"/>
  <c r="G45" i="5"/>
  <c r="D18" i="23"/>
  <c r="D47" i="23"/>
  <c r="D53" i="23" s="1"/>
  <c r="G37" i="23"/>
  <c r="C18" i="20"/>
  <c r="C20" i="20" s="1"/>
  <c r="E4" i="17"/>
  <c r="E11" i="17" s="1"/>
  <c r="D34" i="11"/>
  <c r="G28" i="11"/>
  <c r="G29" i="11" s="1"/>
  <c r="G17" i="5"/>
  <c r="G12" i="22"/>
  <c r="G45" i="14"/>
  <c r="G45" i="8"/>
  <c r="G14" i="12"/>
  <c r="G16" i="8"/>
  <c r="D16" i="10"/>
  <c r="F15" i="12"/>
  <c r="G44" i="9"/>
  <c r="F15" i="22" s="1"/>
  <c r="G15" i="22" s="1"/>
  <c r="D29" i="11"/>
  <c r="F18" i="8"/>
  <c r="F27" i="8" s="1"/>
  <c r="K17" i="22"/>
  <c r="F17" i="4"/>
  <c r="F18" i="4" s="1"/>
  <c r="F18" i="1"/>
  <c r="D58" i="14"/>
  <c r="G49" i="14"/>
  <c r="J4" i="17"/>
  <c r="G48" i="10"/>
  <c r="D12" i="10"/>
  <c r="D17" i="10" s="1"/>
  <c r="F16" i="10"/>
  <c r="D17" i="23"/>
  <c r="G15" i="12"/>
  <c r="E47" i="1"/>
  <c r="E53" i="1" s="1"/>
  <c r="G37" i="4"/>
  <c r="G51" i="14"/>
  <c r="G17" i="9"/>
  <c r="G14" i="11"/>
  <c r="G37" i="5"/>
  <c r="F9" i="15"/>
  <c r="O15" i="21"/>
  <c r="P15" i="21" s="1"/>
  <c r="G37" i="1"/>
  <c r="G26" i="9"/>
  <c r="G17" i="4"/>
  <c r="G12" i="9"/>
  <c r="C25" i="18"/>
  <c r="G8" i="11"/>
  <c r="G34" i="11"/>
  <c r="L17" i="22"/>
  <c r="G5" i="1"/>
  <c r="E17" i="1"/>
  <c r="G17" i="1" s="1"/>
  <c r="D37" i="10"/>
  <c r="E16" i="10"/>
  <c r="G5" i="23"/>
  <c r="G9" i="23" s="1"/>
  <c r="G29" i="10"/>
  <c r="D3" i="20" s="1"/>
  <c r="G38" i="23"/>
  <c r="G9" i="5"/>
  <c r="G18" i="5" s="1"/>
  <c r="E27" i="5"/>
  <c r="G12" i="10"/>
  <c r="O12" i="21"/>
  <c r="D12" i="21" s="1"/>
  <c r="N12" i="21" s="1"/>
  <c r="P12" i="21" s="1"/>
  <c r="G4" i="10"/>
  <c r="D3" i="19" s="1"/>
  <c r="E37" i="10"/>
  <c r="E38" i="10" s="1"/>
  <c r="G11" i="22"/>
  <c r="F7" i="22"/>
  <c r="G7" i="22" s="1"/>
  <c r="F45" i="9"/>
  <c r="F46" i="9" s="1"/>
  <c r="F42" i="10"/>
  <c r="D42" i="10"/>
  <c r="D45" i="9"/>
  <c r="D46" i="9" s="1"/>
  <c r="D47" i="9" s="1"/>
  <c r="D53" i="9" s="1"/>
  <c r="G42" i="9"/>
  <c r="N10" i="22"/>
  <c r="M16" i="22"/>
  <c r="F20" i="4"/>
  <c r="F49" i="9" s="1"/>
  <c r="F49" i="10" s="1"/>
  <c r="G38" i="4"/>
  <c r="E26" i="4"/>
  <c r="G39" i="4"/>
  <c r="D10" i="22" s="1"/>
  <c r="D16" i="22" s="1"/>
  <c r="F46" i="4"/>
  <c r="F25" i="4" s="1"/>
  <c r="F26" i="4" s="1"/>
  <c r="G39" i="8"/>
  <c r="B10" i="22" s="1"/>
  <c r="B16" i="22" s="1"/>
  <c r="E46" i="8"/>
  <c r="E25" i="8" s="1"/>
  <c r="E26" i="8" s="1"/>
  <c r="F26" i="21"/>
  <c r="G26" i="21" s="1"/>
  <c r="H26" i="21" s="1"/>
  <c r="N26" i="21"/>
  <c r="F34" i="10"/>
  <c r="G34" i="10" s="1"/>
  <c r="O26" i="21" s="1"/>
  <c r="F6" i="22"/>
  <c r="G6" i="22" s="1"/>
  <c r="F37" i="9"/>
  <c r="E42" i="10"/>
  <c r="E45" i="10" s="1"/>
  <c r="E45" i="9"/>
  <c r="E46" i="9" s="1"/>
  <c r="G43" i="9"/>
  <c r="F14" i="22" s="1"/>
  <c r="G14" i="22" s="1"/>
  <c r="F43" i="10"/>
  <c r="G20" i="8"/>
  <c r="E49" i="10"/>
  <c r="E21" i="8"/>
  <c r="E21" i="10"/>
  <c r="F21" i="5"/>
  <c r="G20" i="5"/>
  <c r="D47" i="5"/>
  <c r="D53" i="5" s="1"/>
  <c r="G38" i="5"/>
  <c r="F6" i="10"/>
  <c r="G6" i="10" s="1"/>
  <c r="G6" i="9"/>
  <c r="M4" i="22" s="1"/>
  <c r="N4" i="22" s="1"/>
  <c r="G39" i="23"/>
  <c r="F46" i="23"/>
  <c r="G46" i="23" s="1"/>
  <c r="G25" i="23" s="1"/>
  <c r="G26" i="23" s="1"/>
  <c r="F46" i="1"/>
  <c r="G39" i="1"/>
  <c r="C10" i="22" s="1"/>
  <c r="C16" i="22" s="1"/>
  <c r="F3" i="10"/>
  <c r="F5" i="10" s="1"/>
  <c r="F5" i="9"/>
  <c r="F9" i="9" s="1"/>
  <c r="F18" i="9" s="1"/>
  <c r="F27" i="9" s="1"/>
  <c r="N20" i="22"/>
  <c r="N22" i="22" s="1"/>
  <c r="M22" i="22"/>
  <c r="D10" i="19"/>
  <c r="O13" i="21"/>
  <c r="F47" i="1"/>
  <c r="F53" i="1" s="1"/>
  <c r="G38" i="8"/>
  <c r="E9" i="22"/>
  <c r="G5" i="22"/>
  <c r="D18" i="5"/>
  <c r="D27" i="5" s="1"/>
  <c r="N16" i="22"/>
  <c r="E18" i="4"/>
  <c r="D79" i="14"/>
  <c r="D80" i="14" s="1"/>
  <c r="E18" i="23"/>
  <c r="E27" i="23" s="1"/>
  <c r="G17" i="23"/>
  <c r="G20" i="1"/>
  <c r="J18" i="22" s="1"/>
  <c r="F20" i="10"/>
  <c r="F21" i="10" s="1"/>
  <c r="E27" i="4"/>
  <c r="D18" i="8"/>
  <c r="D27" i="8" s="1"/>
  <c r="I9" i="22"/>
  <c r="I17" i="22" s="1"/>
  <c r="G9" i="1"/>
  <c r="E58" i="14"/>
  <c r="E39" i="10"/>
  <c r="J11" i="17"/>
  <c r="H11" i="17"/>
  <c r="G11" i="17"/>
  <c r="G40" i="10"/>
  <c r="O30" i="21" s="1"/>
  <c r="G24" i="10"/>
  <c r="D19" i="19" s="1"/>
  <c r="F21" i="23"/>
  <c r="D18" i="9"/>
  <c r="D27" i="9" s="1"/>
  <c r="D18" i="1"/>
  <c r="D27" i="1" s="1"/>
  <c r="F39" i="5"/>
  <c r="I4" i="17"/>
  <c r="I11" i="17" s="1"/>
  <c r="G9" i="4"/>
  <c r="D27" i="4"/>
  <c r="G4" i="22"/>
  <c r="D9" i="22"/>
  <c r="D21" i="10"/>
  <c r="G30" i="10"/>
  <c r="O24" i="21" s="1"/>
  <c r="G3" i="22"/>
  <c r="G38" i="1"/>
  <c r="C9" i="22"/>
  <c r="G2" i="22"/>
  <c r="G19" i="10"/>
  <c r="B9" i="22"/>
  <c r="D47" i="8"/>
  <c r="D53" i="8" s="1"/>
  <c r="N5" i="22"/>
  <c r="F17" i="10"/>
  <c r="G36" i="10"/>
  <c r="O28" i="21" s="1"/>
  <c r="G41" i="10"/>
  <c r="D12" i="20" s="1"/>
  <c r="E12" i="10"/>
  <c r="E17" i="10" s="1"/>
  <c r="D15" i="20"/>
  <c r="O34" i="21"/>
  <c r="D9" i="20"/>
  <c r="O31" i="21"/>
  <c r="G8" i="22"/>
  <c r="F35" i="10"/>
  <c r="G33" i="10"/>
  <c r="F47" i="23"/>
  <c r="F53" i="23" s="1"/>
  <c r="F25" i="23"/>
  <c r="F26" i="23" s="1"/>
  <c r="F27" i="23" s="1"/>
  <c r="D38" i="10" l="1"/>
  <c r="D54" i="10" s="1"/>
  <c r="G37" i="10"/>
  <c r="G18" i="8"/>
  <c r="E47" i="9"/>
  <c r="G18" i="23"/>
  <c r="G14" i="21"/>
  <c r="M14" i="21"/>
  <c r="D14" i="21"/>
  <c r="E54" i="10"/>
  <c r="G17" i="10"/>
  <c r="G16" i="10"/>
  <c r="D8" i="19"/>
  <c r="O11" i="21"/>
  <c r="G47" i="23"/>
  <c r="G53" i="23" s="1"/>
  <c r="D27" i="23"/>
  <c r="D5" i="20"/>
  <c r="G5" i="10"/>
  <c r="G9" i="10" s="1"/>
  <c r="K25" i="21"/>
  <c r="G25" i="21"/>
  <c r="F25" i="21"/>
  <c r="J25" i="21"/>
  <c r="L25" i="21"/>
  <c r="C25" i="21"/>
  <c r="E25" i="21"/>
  <c r="D25" i="21"/>
  <c r="I25" i="21"/>
  <c r="B25" i="21"/>
  <c r="M25" i="21"/>
  <c r="H25" i="21"/>
  <c r="E18" i="10"/>
  <c r="O18" i="21"/>
  <c r="C18" i="21" s="1"/>
  <c r="N18" i="21" s="1"/>
  <c r="P18" i="21" s="1"/>
  <c r="M9" i="21"/>
  <c r="K9" i="21"/>
  <c r="L9" i="21"/>
  <c r="H9" i="21"/>
  <c r="F9" i="21"/>
  <c r="G9" i="21"/>
  <c r="B17" i="22"/>
  <c r="B23" i="22" s="1"/>
  <c r="B9" i="21"/>
  <c r="J9" i="21"/>
  <c r="E9" i="21"/>
  <c r="D5" i="19"/>
  <c r="I9" i="21"/>
  <c r="D9" i="21"/>
  <c r="E2" i="16"/>
  <c r="E17" i="16" s="1"/>
  <c r="D17" i="16"/>
  <c r="K8" i="21"/>
  <c r="M8" i="21"/>
  <c r="E8" i="21"/>
  <c r="D8" i="21"/>
  <c r="E18" i="1"/>
  <c r="E27" i="1" s="1"/>
  <c r="J14" i="21"/>
  <c r="D18" i="10"/>
  <c r="O22" i="21"/>
  <c r="I22" i="21" s="1"/>
  <c r="O23" i="21"/>
  <c r="M23" i="21" s="1"/>
  <c r="G21" i="1"/>
  <c r="G18" i="4"/>
  <c r="G18" i="1"/>
  <c r="O7" i="21"/>
  <c r="J7" i="21" s="1"/>
  <c r="E46" i="10"/>
  <c r="E55" i="10" s="1"/>
  <c r="C17" i="16"/>
  <c r="G3" i="10"/>
  <c r="D11" i="20"/>
  <c r="O6" i="21"/>
  <c r="J6" i="21" s="1"/>
  <c r="D17" i="22"/>
  <c r="D23" i="22" s="1"/>
  <c r="G20" i="10"/>
  <c r="G21" i="10" s="1"/>
  <c r="J8" i="21"/>
  <c r="N8" i="21" s="1"/>
  <c r="P8" i="21" s="1"/>
  <c r="D14" i="19"/>
  <c r="G58" i="14"/>
  <c r="D7" i="20"/>
  <c r="G46" i="9"/>
  <c r="G47" i="9" s="1"/>
  <c r="F9" i="22"/>
  <c r="D4" i="20"/>
  <c r="G39" i="5"/>
  <c r="E10" i="22" s="1"/>
  <c r="F46" i="5"/>
  <c r="I18" i="22"/>
  <c r="G21" i="8"/>
  <c r="F13" i="22"/>
  <c r="G45" i="9"/>
  <c r="G42" i="10"/>
  <c r="D45" i="10"/>
  <c r="D46" i="10" s="1"/>
  <c r="D55" i="10" s="1"/>
  <c r="L13" i="21"/>
  <c r="M13" i="21"/>
  <c r="M2" i="22"/>
  <c r="G5" i="9"/>
  <c r="G9" i="9" s="1"/>
  <c r="G18" i="9" s="1"/>
  <c r="G27" i="9" s="1"/>
  <c r="F25" i="1"/>
  <c r="G46" i="1"/>
  <c r="G25" i="1" s="1"/>
  <c r="G21" i="5"/>
  <c r="L18" i="22"/>
  <c r="G49" i="9"/>
  <c r="F18" i="22" s="1"/>
  <c r="E52" i="9"/>
  <c r="F45" i="10"/>
  <c r="G43" i="10"/>
  <c r="F38" i="9"/>
  <c r="F21" i="4"/>
  <c r="F27" i="4" s="1"/>
  <c r="G20" i="4"/>
  <c r="G27" i="23"/>
  <c r="F39" i="10"/>
  <c r="E27" i="8"/>
  <c r="E50" i="10"/>
  <c r="E25" i="10"/>
  <c r="E26" i="10" s="1"/>
  <c r="F47" i="4"/>
  <c r="F53" i="4" s="1"/>
  <c r="G46" i="4"/>
  <c r="G25" i="4" s="1"/>
  <c r="P26" i="21"/>
  <c r="F9" i="10"/>
  <c r="F18" i="10" s="1"/>
  <c r="D4" i="19"/>
  <c r="G46" i="8"/>
  <c r="C17" i="22"/>
  <c r="C23" i="22" s="1"/>
  <c r="G9" i="22"/>
  <c r="O17" i="21"/>
  <c r="P17" i="21" s="1"/>
  <c r="K30" i="21"/>
  <c r="J30" i="21"/>
  <c r="I30" i="21"/>
  <c r="L30" i="21"/>
  <c r="F30" i="21"/>
  <c r="H30" i="21"/>
  <c r="G30" i="21"/>
  <c r="M34" i="21"/>
  <c r="N34" i="21" s="1"/>
  <c r="P34" i="21" s="1"/>
  <c r="E52" i="10"/>
  <c r="G49" i="10"/>
  <c r="F37" i="10"/>
  <c r="G35" i="10"/>
  <c r="E31" i="21"/>
  <c r="M31" i="21"/>
  <c r="K31" i="21"/>
  <c r="H31" i="21"/>
  <c r="I28" i="21"/>
  <c r="J28" i="21"/>
  <c r="L24" i="21"/>
  <c r="G24" i="21"/>
  <c r="E24" i="21"/>
  <c r="J24" i="21"/>
  <c r="M24" i="21"/>
  <c r="D24" i="21"/>
  <c r="F24" i="21"/>
  <c r="H24" i="21"/>
  <c r="B24" i="21"/>
  <c r="K24" i="21"/>
  <c r="C24" i="21"/>
  <c r="I24" i="21"/>
  <c r="N14" i="21"/>
  <c r="P14" i="21" s="1"/>
  <c r="E53" i="9" l="1"/>
  <c r="E27" i="10"/>
  <c r="G18" i="10"/>
  <c r="H53" i="23"/>
  <c r="D27" i="10"/>
  <c r="F2" i="16"/>
  <c r="H2" i="16" s="1"/>
  <c r="H17" i="16" s="1"/>
  <c r="N25" i="21"/>
  <c r="P25" i="21" s="1"/>
  <c r="M7" i="21"/>
  <c r="B7" i="21"/>
  <c r="D7" i="21"/>
  <c r="L7" i="21"/>
  <c r="N13" i="21"/>
  <c r="P13" i="21" s="1"/>
  <c r="K23" i="21"/>
  <c r="L23" i="21"/>
  <c r="K6" i="21"/>
  <c r="H6" i="21"/>
  <c r="B23" i="21"/>
  <c r="G23" i="21"/>
  <c r="B22" i="21"/>
  <c r="L22" i="21"/>
  <c r="E6" i="21"/>
  <c r="G6" i="21"/>
  <c r="N9" i="21"/>
  <c r="E23" i="21"/>
  <c r="M22" i="21"/>
  <c r="M35" i="21" s="1"/>
  <c r="M37" i="21" s="1"/>
  <c r="F23" i="21"/>
  <c r="J23" i="21"/>
  <c r="I23" i="21"/>
  <c r="H23" i="21"/>
  <c r="D23" i="21"/>
  <c r="C23" i="21"/>
  <c r="E22" i="21"/>
  <c r="K22" i="21"/>
  <c r="J22" i="21"/>
  <c r="G22" i="21"/>
  <c r="H22" i="21"/>
  <c r="F22" i="21"/>
  <c r="M6" i="21"/>
  <c r="D6" i="21"/>
  <c r="E47" i="10"/>
  <c r="E53" i="10" s="1"/>
  <c r="C6" i="21"/>
  <c r="F6" i="21"/>
  <c r="K7" i="21"/>
  <c r="E7" i="21"/>
  <c r="G7" i="21"/>
  <c r="F7" i="21"/>
  <c r="H7" i="21"/>
  <c r="C7" i="21"/>
  <c r="I7" i="21"/>
  <c r="L6" i="21"/>
  <c r="O5" i="21"/>
  <c r="D2" i="19"/>
  <c r="D13" i="19" s="1"/>
  <c r="D15" i="19" s="1"/>
  <c r="D20" i="19" s="1"/>
  <c r="G47" i="4"/>
  <c r="G53" i="4" s="1"/>
  <c r="B6" i="21"/>
  <c r="I6" i="21"/>
  <c r="C22" i="21"/>
  <c r="D22" i="21"/>
  <c r="G25" i="8"/>
  <c r="G47" i="8"/>
  <c r="G39" i="10"/>
  <c r="F46" i="10"/>
  <c r="K18" i="22"/>
  <c r="N18" i="22" s="1"/>
  <c r="G21" i="4"/>
  <c r="D14" i="20"/>
  <c r="O33" i="21"/>
  <c r="I33" i="21" s="1"/>
  <c r="N33" i="21" s="1"/>
  <c r="P33" i="21" s="1"/>
  <c r="G26" i="1"/>
  <c r="G27" i="1" s="1"/>
  <c r="J19" i="22"/>
  <c r="J22" i="22" s="1"/>
  <c r="J23" i="22" s="1"/>
  <c r="F47" i="5"/>
  <c r="F53" i="5" s="1"/>
  <c r="F25" i="5"/>
  <c r="F26" i="5" s="1"/>
  <c r="F27" i="5" s="1"/>
  <c r="G46" i="5"/>
  <c r="F47" i="9"/>
  <c r="F50" i="9"/>
  <c r="F26" i="1"/>
  <c r="F27" i="1" s="1"/>
  <c r="N2" i="22"/>
  <c r="N9" i="22" s="1"/>
  <c r="N17" i="22" s="1"/>
  <c r="N23" i="22" s="1"/>
  <c r="M9" i="22"/>
  <c r="M17" i="22" s="1"/>
  <c r="M23" i="22" s="1"/>
  <c r="D13" i="20"/>
  <c r="O32" i="21"/>
  <c r="J32" i="21" s="1"/>
  <c r="N32" i="21" s="1"/>
  <c r="P32" i="21" s="1"/>
  <c r="F16" i="22"/>
  <c r="F17" i="22" s="1"/>
  <c r="G13" i="22"/>
  <c r="E16" i="22"/>
  <c r="E17" i="22" s="1"/>
  <c r="E23" i="22" s="1"/>
  <c r="G10" i="22"/>
  <c r="G45" i="10"/>
  <c r="D47" i="10"/>
  <c r="D53" i="10" s="1"/>
  <c r="G47" i="1"/>
  <c r="G53" i="1" s="1"/>
  <c r="N30" i="21"/>
  <c r="P30" i="21" s="1"/>
  <c r="D8" i="20"/>
  <c r="D16" i="20" s="1"/>
  <c r="O27" i="21"/>
  <c r="K19" i="22"/>
  <c r="G26" i="4"/>
  <c r="N28" i="21"/>
  <c r="P28" i="21" s="1"/>
  <c r="N24" i="21"/>
  <c r="P24" i="21" s="1"/>
  <c r="F38" i="10"/>
  <c r="G2" i="16"/>
  <c r="G17" i="16" s="1"/>
  <c r="N31" i="21"/>
  <c r="P31" i="21" s="1"/>
  <c r="G53" i="10" l="1"/>
  <c r="F17" i="16"/>
  <c r="E35" i="21"/>
  <c r="E37" i="21" s="1"/>
  <c r="N7" i="21"/>
  <c r="P7" i="21" s="1"/>
  <c r="B35" i="21"/>
  <c r="B37" i="21" s="1"/>
  <c r="G27" i="4"/>
  <c r="H53" i="4" s="1"/>
  <c r="N6" i="21"/>
  <c r="P6" i="21" s="1"/>
  <c r="D35" i="21"/>
  <c r="D37" i="21" s="1"/>
  <c r="N23" i="21"/>
  <c r="P23" i="21" s="1"/>
  <c r="C35" i="21"/>
  <c r="C37" i="21" s="1"/>
  <c r="N22" i="21"/>
  <c r="P22" i="21" s="1"/>
  <c r="G16" i="22"/>
  <c r="O16" i="22" s="1"/>
  <c r="F25" i="10"/>
  <c r="F26" i="10" s="1"/>
  <c r="F27" i="10" s="1"/>
  <c r="D5" i="21"/>
  <c r="D16" i="21" s="1"/>
  <c r="D20" i="21" s="1"/>
  <c r="H5" i="21"/>
  <c r="H16" i="21" s="1"/>
  <c r="H20" i="21" s="1"/>
  <c r="B5" i="21"/>
  <c r="G5" i="21"/>
  <c r="G16" i="21" s="1"/>
  <c r="G20" i="21" s="1"/>
  <c r="O16" i="21"/>
  <c r="E5" i="21"/>
  <c r="E16" i="21" s="1"/>
  <c r="E20" i="21" s="1"/>
  <c r="F5" i="21"/>
  <c r="F16" i="21" s="1"/>
  <c r="F20" i="21" s="1"/>
  <c r="K5" i="21"/>
  <c r="K16" i="21" s="1"/>
  <c r="K20" i="21" s="1"/>
  <c r="L5" i="21"/>
  <c r="L16" i="21" s="1"/>
  <c r="L20" i="21" s="1"/>
  <c r="M5" i="21"/>
  <c r="M16" i="21" s="1"/>
  <c r="M20" i="21" s="1"/>
  <c r="C5" i="21"/>
  <c r="C16" i="21" s="1"/>
  <c r="C20" i="21" s="1"/>
  <c r="I5" i="21"/>
  <c r="I16" i="21" s="1"/>
  <c r="I20" i="21" s="1"/>
  <c r="J5" i="21"/>
  <c r="J16" i="21" s="1"/>
  <c r="J20" i="21" s="1"/>
  <c r="O9" i="22"/>
  <c r="G26" i="8"/>
  <c r="G27" i="8" s="1"/>
  <c r="H53" i="8" s="1"/>
  <c r="I19" i="22"/>
  <c r="I22" i="22" s="1"/>
  <c r="I23" i="22" s="1"/>
  <c r="G25" i="5"/>
  <c r="G25" i="10" s="1"/>
  <c r="G27" i="10" s="1"/>
  <c r="G47" i="5"/>
  <c r="G53" i="5" s="1"/>
  <c r="O29" i="21"/>
  <c r="O35" i="21" s="1"/>
  <c r="D10" i="20"/>
  <c r="D17" i="20" s="1"/>
  <c r="D22" i="20" s="1"/>
  <c r="F52" i="9"/>
  <c r="G50" i="9"/>
  <c r="F19" i="22" s="1"/>
  <c r="F23" i="22" s="1"/>
  <c r="F50" i="10"/>
  <c r="F55" i="10"/>
  <c r="G46" i="10"/>
  <c r="G55" i="10" s="1"/>
  <c r="H53" i="1"/>
  <c r="F47" i="10"/>
  <c r="F54" i="10"/>
  <c r="G38" i="10"/>
  <c r="K22" i="22"/>
  <c r="K23" i="22" s="1"/>
  <c r="D21" i="20"/>
  <c r="H27" i="21"/>
  <c r="G27" i="21"/>
  <c r="D18" i="20" l="1"/>
  <c r="G17" i="22"/>
  <c r="G23" i="22" s="1"/>
  <c r="O23" i="22" s="1"/>
  <c r="N5" i="21"/>
  <c r="P5" i="21" s="1"/>
  <c r="B16" i="21"/>
  <c r="G50" i="10"/>
  <c r="F52" i="10"/>
  <c r="G52" i="10" s="1"/>
  <c r="G52" i="9"/>
  <c r="G53" i="9" s="1"/>
  <c r="F53" i="9"/>
  <c r="H29" i="21"/>
  <c r="H35" i="21" s="1"/>
  <c r="H37" i="21" s="1"/>
  <c r="F29" i="21"/>
  <c r="I29" i="21"/>
  <c r="I35" i="21" s="1"/>
  <c r="I37" i="21" s="1"/>
  <c r="L29" i="21"/>
  <c r="L35" i="21" s="1"/>
  <c r="L37" i="21" s="1"/>
  <c r="K29" i="21"/>
  <c r="K35" i="21" s="1"/>
  <c r="K37" i="21" s="1"/>
  <c r="J29" i="21"/>
  <c r="J35" i="21" s="1"/>
  <c r="J37" i="21" s="1"/>
  <c r="G29" i="21"/>
  <c r="G35" i="21" s="1"/>
  <c r="G26" i="10"/>
  <c r="O19" i="21" s="1"/>
  <c r="L19" i="22"/>
  <c r="G26" i="5"/>
  <c r="G27" i="5" s="1"/>
  <c r="H53" i="5" s="1"/>
  <c r="N27" i="21"/>
  <c r="P27" i="21" s="1"/>
  <c r="G47" i="10"/>
  <c r="G54" i="10"/>
  <c r="H53" i="9" l="1"/>
  <c r="E20" i="19"/>
  <c r="F53" i="10"/>
  <c r="O17" i="22"/>
  <c r="G25" i="22"/>
  <c r="B20" i="21"/>
  <c r="N20" i="21" s="1"/>
  <c r="Q20" i="21" s="1"/>
  <c r="N16" i="21"/>
  <c r="L22" i="22"/>
  <c r="L23" i="22" s="1"/>
  <c r="N19" i="22"/>
  <c r="P19" i="21"/>
  <c r="O20" i="21"/>
  <c r="F35" i="21"/>
  <c r="F37" i="21" s="1"/>
  <c r="N29" i="21"/>
  <c r="P29" i="21" s="1"/>
  <c r="O36" i="21"/>
  <c r="D19" i="20"/>
  <c r="D20" i="20" s="1"/>
  <c r="G37" i="21"/>
  <c r="P20" i="21" l="1"/>
  <c r="N37" i="21"/>
  <c r="Q16" i="21"/>
  <c r="P16" i="21"/>
  <c r="P36" i="21"/>
  <c r="O37" i="21"/>
  <c r="N35" i="21"/>
  <c r="P35" i="21" s="1"/>
  <c r="E20" i="20" l="1"/>
  <c r="Q37" i="21"/>
  <c r="P37" i="21"/>
  <c r="Q3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Zsüdike</author>
  </authors>
  <commentList>
    <comment ref="E4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munkáltatói kölcsön: 796
helyi lakáscélú 770</t>
        </r>
      </text>
    </comment>
  </commentList>
</comments>
</file>

<file path=xl/sharedStrings.xml><?xml version="1.0" encoding="utf-8"?>
<sst xmlns="http://schemas.openxmlformats.org/spreadsheetml/2006/main" count="1746" uniqueCount="463">
  <si>
    <t xml:space="preserve">Közhatalmi bevételek </t>
  </si>
  <si>
    <t>Pótlékok, bírságok</t>
  </si>
  <si>
    <t>Működési célú támogatások államháztartáson belülről</t>
  </si>
  <si>
    <t>Felhalmozási célú támogatások államháztartáson belülről</t>
  </si>
  <si>
    <t>Előző évek költségvetési maradványának, vállalkozási maradványának igénybevétele működési célra</t>
  </si>
  <si>
    <t>Előző évek költségvetési maradványának, vállalkozási maradványának igénybevétele felhalmozási célra</t>
  </si>
  <si>
    <t xml:space="preserve">Felhalmozási célú finanszírozási bevételek </t>
  </si>
  <si>
    <t>Bölcsőde</t>
  </si>
  <si>
    <t>Önkormányzati előirányzatok</t>
  </si>
  <si>
    <t>Megnevezés</t>
  </si>
  <si>
    <t>Sor-szám</t>
  </si>
  <si>
    <t>Személyi juttatások</t>
  </si>
  <si>
    <t>Munkaadókat terhelő járulékok és szociális hozzájárulási adó</t>
  </si>
  <si>
    <t>Működési célú általános tartalék</t>
  </si>
  <si>
    <t>Felújítások</t>
  </si>
  <si>
    <t>Felhalmozási célú nyújtott támogatások államháztartáson belül</t>
  </si>
  <si>
    <t>Felhalmozási célú pénzeszközátadások államháztartáson kívülre</t>
  </si>
  <si>
    <t>Működési célú tartalékok</t>
  </si>
  <si>
    <t>Felhalmozási célú tartalékok</t>
  </si>
  <si>
    <t>Kötelező feladatok</t>
  </si>
  <si>
    <t>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</si>
  <si>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</si>
  <si>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</si>
  <si>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</si>
  <si>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</si>
  <si>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</si>
  <si>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</si>
  <si>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</si>
  <si>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</si>
  <si>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</si>
  <si>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I.</t>
  </si>
  <si>
    <t>10.</t>
  </si>
  <si>
    <t>11.</t>
  </si>
  <si>
    <t>12.</t>
  </si>
  <si>
    <t>13.</t>
  </si>
  <si>
    <t>14.</t>
  </si>
  <si>
    <t>II.</t>
  </si>
  <si>
    <t>KÖLTSÉGVETÉSI BEVÉTELEK ÖSSZESEN (I.+II.)</t>
  </si>
  <si>
    <t>III.</t>
  </si>
  <si>
    <t>15.</t>
  </si>
  <si>
    <t>16.</t>
  </si>
  <si>
    <t>17.</t>
  </si>
  <si>
    <t>IV.</t>
  </si>
  <si>
    <t>18.</t>
  </si>
  <si>
    <t>19.</t>
  </si>
  <si>
    <t>20.</t>
  </si>
  <si>
    <t>21.</t>
  </si>
  <si>
    <t>22.</t>
  </si>
  <si>
    <t>23.</t>
  </si>
  <si>
    <t>24.</t>
  </si>
  <si>
    <t>25.</t>
  </si>
  <si>
    <t>V.</t>
  </si>
  <si>
    <t>26.</t>
  </si>
  <si>
    <t>27.</t>
  </si>
  <si>
    <t>28.</t>
  </si>
  <si>
    <t>30.</t>
  </si>
  <si>
    <t>31.</t>
  </si>
  <si>
    <t>VI.</t>
  </si>
  <si>
    <t>VII.</t>
  </si>
  <si>
    <t>32.</t>
  </si>
  <si>
    <t>VIII.</t>
  </si>
  <si>
    <t>Önkormányzat mindösszesen</t>
  </si>
  <si>
    <t xml:space="preserve">Építményadó </t>
  </si>
  <si>
    <t xml:space="preserve">Telekadó </t>
  </si>
  <si>
    <t xml:space="preserve">Magánszemélyek kommunális adója </t>
  </si>
  <si>
    <t xml:space="preserve">Iparűzési adó </t>
  </si>
  <si>
    <t>Átengedett központi adók: gépjárműadó</t>
  </si>
  <si>
    <t>Rendőrség támogatása</t>
  </si>
  <si>
    <t>Bursa Hungarica ösztöndíjpályázat</t>
  </si>
  <si>
    <t>Nemzetiségi önkormányzatok támogatása</t>
  </si>
  <si>
    <t>Kálvária domb helyreállítása</t>
  </si>
  <si>
    <t>Hulladékgazdálkodási Társulás pályázati önrész</t>
  </si>
  <si>
    <t>BUTEC támogatása</t>
  </si>
  <si>
    <t>Vidra SE támogatása</t>
  </si>
  <si>
    <t>Óbuda-Kalász RGTC támogatása</t>
  </si>
  <si>
    <t>Lupa Egyesület</t>
  </si>
  <si>
    <t>Helyi buszközlekedés támogatása</t>
  </si>
  <si>
    <t>Orvosi ügyelet támogatása</t>
  </si>
  <si>
    <t>Hozzájárulás az általános iskolák működtetéséhez</t>
  </si>
  <si>
    <t>Egyházak beruházásának támogatása</t>
  </si>
  <si>
    <t>Védett épületek homlokzatfelújítási pályázata</t>
  </si>
  <si>
    <t>IX.</t>
  </si>
  <si>
    <t>X.</t>
  </si>
  <si>
    <t xml:space="preserve">Polgármester rendelkezési kerete </t>
  </si>
  <si>
    <t>Nyári napközi szervezése</t>
  </si>
  <si>
    <t>Pályázati önrészek</t>
  </si>
  <si>
    <t>Felhalmozási célú általános tartalék</t>
  </si>
  <si>
    <t>TARTALÉKOK MINDÖSSZESEN (I+II+III.)</t>
  </si>
  <si>
    <t>Bölcsődeépítés</t>
  </si>
  <si>
    <t xml:space="preserve">EU Projekt megnevezése: </t>
  </si>
  <si>
    <t>Bevételek</t>
  </si>
  <si>
    <t>2012. év</t>
  </si>
  <si>
    <t>2013. év</t>
  </si>
  <si>
    <t>2014.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</si>
  <si>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</si>
  <si>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</si>
  <si>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</si>
  <si>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</si>
  <si>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</si>
  <si>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</si>
  <si>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</si>
  <si>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</si>
  <si>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</si>
  <si>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</si>
  <si>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</si>
  <si>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2015.</t>
  </si>
  <si>
    <t>2016.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</si>
  <si>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</si>
  <si>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</si>
  <si>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</si>
  <si>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 xml:space="preserve">                                                              - kamatfizetés</t>
  </si>
  <si>
    <t>H-15                                                       - tőke törlesztés</t>
  </si>
  <si>
    <t xml:space="preserve"> H-16                                                      - tőke törlesztés</t>
  </si>
  <si>
    <t>Összesen:                                                - tőke törlesztés</t>
  </si>
  <si>
    <t xml:space="preserve">                                                   -  kamatfizetés</t>
  </si>
  <si>
    <t>Adósságszolgálat mindösszesen</t>
  </si>
  <si>
    <t>Adósságszolgálat a saját bevétel 50%-ához viszonyítva</t>
  </si>
  <si>
    <t>Megjegyzés: 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</si>
  <si>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Sorszám</t>
  </si>
  <si>
    <t>Kötelezettségek megnevezése</t>
  </si>
  <si>
    <t>Köt.válla-lás éve</t>
  </si>
  <si>
    <t>Tárgyév előtti kifizetés</t>
  </si>
  <si>
    <t>2015. évi kifizetés</t>
  </si>
  <si>
    <t>2016. évi kifizetés</t>
  </si>
  <si>
    <t>2017. évi kifizetés</t>
  </si>
  <si>
    <t xml:space="preserve">H-15 </t>
  </si>
  <si>
    <t>H-16</t>
  </si>
  <si>
    <t>Beruházások összesen:</t>
  </si>
  <si>
    <t>Felújítások összesen:</t>
  </si>
  <si>
    <t>MINDÖSSZESEN:</t>
  </si>
  <si>
    <t>Helyi adónál, gépjárműadónál biztosított kedvezmény, mentesség összege adónemenként</t>
  </si>
  <si>
    <t>Bevétel kedvezmény nélkül</t>
  </si>
  <si>
    <t>Adott kedvezmény</t>
  </si>
  <si>
    <t>Indoklás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</si>
  <si>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</si>
  <si>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</si>
  <si>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</si>
  <si>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</si>
  <si>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</si>
  <si>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</si>
  <si>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</si>
  <si>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</si>
  <si>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kedvezmények összesen</t>
  </si>
  <si>
    <t>BERUHÁZÁSOK MINDÖSSZESEN</t>
  </si>
  <si>
    <t>Működési célú nyújtott támogatások államháztartáson belül mindösszesen (I.+II.)</t>
  </si>
  <si>
    <t>Működési célú átadott pénzeszközök mindösszesen (V.+VI.)</t>
  </si>
  <si>
    <t>megnevezés</t>
  </si>
  <si>
    <t>hitel, kölcsön felvétele, átvállalása</t>
  </si>
  <si>
    <t>hitelviszonyt megtestesítő értékpapír forgalomba hozatala</t>
  </si>
  <si>
    <t>váltó kibocsátása</t>
  </si>
  <si>
    <t xml:space="preserve">pénzügyi lízing </t>
  </si>
  <si>
    <t xml:space="preserve">Önkormányzat költségvetési támogatása </t>
  </si>
  <si>
    <t xml:space="preserve">Felhalmozási célú támogatási kölcsönök visszatérülése államháztartáson kívülről  </t>
  </si>
  <si>
    <t xml:space="preserve">MŰKÖDÉSI BEVÉTELEK </t>
  </si>
  <si>
    <t xml:space="preserve">FELHALMOZÁSI BEVÉTELEK </t>
  </si>
  <si>
    <t>BEVÉTELEK ÖSSZESEN:</t>
  </si>
  <si>
    <t>BEVÉTELEK MINDÖSSZESEN:</t>
  </si>
  <si>
    <t xml:space="preserve">Munkaadókat terhelő járulékok és szociális hozzájárulási adó, </t>
  </si>
  <si>
    <t>Ellátottak pénzbeli juttatásai</t>
  </si>
  <si>
    <t xml:space="preserve">MŰKÖDÉSI KIADÁSOK </t>
  </si>
  <si>
    <t>FELHALMOZÁSI KIADÁSOK</t>
  </si>
  <si>
    <t>KIADÁSOK ÖSSZESEN:</t>
  </si>
  <si>
    <t xml:space="preserve">Felhalmozási célú finanszírozási kiadások </t>
  </si>
  <si>
    <t>KIADÁSOK MINDÖSSZESEN:</t>
  </si>
  <si>
    <t>MŰKÖDÉSI KÖLTSÉGVETÉSI EGYENLEG  (MŰKÖDÉSI BEVÉTELEK ÖSSZESEN-MŰKÖDÉSI KIADÁSOK ÖSSZESEN: I.-VII ) (+: TÖBBLET / -: HIÁNY)</t>
  </si>
  <si>
    <t>FELHALMOZÁSI KÖLTSÉGVETÉSI EGYENLEG  (FELHALMOZÁSI BEVÉTELEK ÖSSZESEN-FELHALMOZÁSI KIADÁSOK ÖSSZESEN II.-VIII.) (+: TÖBBLET / -: HIÁNY)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</si>
  <si>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</si>
  <si>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</si>
  <si>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</si>
  <si>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</si>
  <si>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</si>
  <si>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</si>
  <si>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</si>
  <si>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</si>
  <si>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</si>
  <si>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</si>
  <si>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</si>
  <si>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</si>
  <si>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1.mellékletben</t>
  </si>
  <si>
    <t>BEVÉTELEK ÖSSZESEN (I.+II..):</t>
  </si>
  <si>
    <t>BEVÉTELEK MINDÖSSZESEN (III.+IV.+V.):</t>
  </si>
  <si>
    <t>KIADÁSOK</t>
  </si>
  <si>
    <t>KIADÁSOK ÖSSZESEN (1+…+16)</t>
  </si>
  <si>
    <t>KIADÁSOK MINDÖSSZESEN (I.+II.):</t>
  </si>
  <si>
    <t>Polgármesteri Hivatal</t>
  </si>
  <si>
    <t>MŰKÖDÉSI CÉLÚ KIADÁSOK ÖSSZESEN</t>
  </si>
  <si>
    <t>MŰKÖDÉSI CÉLÚ BEVÉTELEK ÖSSZESEN</t>
  </si>
  <si>
    <t>FELHALMOZÁSI CÉLÚ KIADÁSOK ÖSSZESEN:</t>
  </si>
  <si>
    <t>FELHALMOZÁSI CÉLÚ BEVÉTELEK ÖSSZESEN:</t>
  </si>
  <si>
    <t>ÖSSZESEN Intézmény-finanszírozás nélkül</t>
  </si>
  <si>
    <t>Önkormány-zati előirányzatok</t>
  </si>
  <si>
    <t>2018. évi kifizetés</t>
  </si>
  <si>
    <t>Kisértékű tárgyi eszközök beszerzése</t>
  </si>
  <si>
    <t>Polgárőrség támogatása</t>
  </si>
  <si>
    <t>Dunakanyari Hírmondó támogatása</t>
  </si>
  <si>
    <t>BSC támogatása-kézilabda</t>
  </si>
  <si>
    <t>BSC támogatása-sakk</t>
  </si>
  <si>
    <t>BMSE támogatása-foci</t>
  </si>
  <si>
    <t>BMSE támogatása-közüzemi díjak</t>
  </si>
  <si>
    <t xml:space="preserve">   -Új zöldterületek kialakítása</t>
  </si>
  <si>
    <t>KMOP-4.5.2-11-2012 - Bölcsődei férőhelybővítés</t>
  </si>
  <si>
    <t>Kommunális adó</t>
  </si>
  <si>
    <t>Art.13.§ (1) alapján magánszemélynek adható adó és pótlék méréklés vagy elengedés</t>
  </si>
  <si>
    <t>Gépjárműadó</t>
  </si>
  <si>
    <t>Előző évi megtérülés</t>
  </si>
  <si>
    <t>Bölcsődeépítés EU-s pályázat önrészre</t>
  </si>
  <si>
    <t>Berdó csatornázás EU-s pályázat önrészre</t>
  </si>
  <si>
    <t>Felhalmozási célú hiteltörlesztések (1+2+3)</t>
  </si>
  <si>
    <t>Önként vállalt feladatok</t>
  </si>
  <si>
    <t>Rovatrend</t>
  </si>
  <si>
    <t>B3</t>
  </si>
  <si>
    <t>B4</t>
  </si>
  <si>
    <t>B14-15</t>
  </si>
  <si>
    <t>B63</t>
  </si>
  <si>
    <t>B5</t>
  </si>
  <si>
    <t>B25</t>
  </si>
  <si>
    <t>B813</t>
  </si>
  <si>
    <t>K1</t>
  </si>
  <si>
    <t>K2</t>
  </si>
  <si>
    <t>K3</t>
  </si>
  <si>
    <t>K506</t>
  </si>
  <si>
    <t>K511</t>
  </si>
  <si>
    <t>K4</t>
  </si>
  <si>
    <t>K512</t>
  </si>
  <si>
    <t>K6</t>
  </si>
  <si>
    <t>K7</t>
  </si>
  <si>
    <t>K84</t>
  </si>
  <si>
    <t>K88</t>
  </si>
  <si>
    <t>K915</t>
  </si>
  <si>
    <t>B816</t>
  </si>
  <si>
    <t>B11</t>
  </si>
  <si>
    <t>B21</t>
  </si>
  <si>
    <t>B34</t>
  </si>
  <si>
    <t>B351</t>
  </si>
  <si>
    <t>B36</t>
  </si>
  <si>
    <t>B115</t>
  </si>
  <si>
    <t>B116</t>
  </si>
  <si>
    <t>B354</t>
  </si>
  <si>
    <t>K82</t>
  </si>
  <si>
    <t>K64, K67</t>
  </si>
  <si>
    <t>K62,K67</t>
  </si>
  <si>
    <t>K63,K67</t>
  </si>
  <si>
    <t>B355</t>
  </si>
  <si>
    <t>Nyári szabadidős rendőrök</t>
  </si>
  <si>
    <t>Működési célú támogatás központi költségvetési szervnek összesen (1+..+5)</t>
  </si>
  <si>
    <t>Működési célú támogatás helyi önkormányzatoknak és költségvetési szerveiknek összesen (6.)</t>
  </si>
  <si>
    <t>Felhalmozási célú támogatás helyi önkormányzatoknak és költségvetési szerveiknek mindösszesen (7.)</t>
  </si>
  <si>
    <t>Beruházási céltartalék</t>
  </si>
  <si>
    <t>Államigaz-gatási feladatok</t>
  </si>
  <si>
    <t xml:space="preserve">Működési bevételek </t>
  </si>
  <si>
    <t>Működési bevételek</t>
  </si>
  <si>
    <t>Talajterhelési díj</t>
  </si>
  <si>
    <t>Működési célú átvett pénzeszközök</t>
  </si>
  <si>
    <t>Felhalmozási bevételek</t>
  </si>
  <si>
    <t>Működési célú egyéb támogatások államháztartáson belülről</t>
  </si>
  <si>
    <t xml:space="preserve">Önkormányzatok működési támogatása 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</si>
  <si>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</si>
  <si>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</si>
  <si>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</si>
  <si>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</si>
  <si>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B113</t>
  </si>
  <si>
    <t>Települési önkormányzatok szociális, gyermekjóléti és gyermekétkeztetési feladatainak támogatása</t>
  </si>
  <si>
    <t>Települési önkormányzatok kulturális feladatainak támogatása</t>
  </si>
  <si>
    <t>B114</t>
  </si>
  <si>
    <t>Működési célú támogatások és kiegészítő támogatások</t>
  </si>
  <si>
    <t>Elszámolásból származó bevételek</t>
  </si>
  <si>
    <t>Önkormányzatok működési támogatásai (1+..+6)</t>
  </si>
  <si>
    <t>2013. évi tény</t>
  </si>
  <si>
    <t>2014. évi várható teljesítés</t>
  </si>
  <si>
    <t>ÖNKORMÁNYZAT ÖSSZESEN 2015. eredeti ei.</t>
  </si>
  <si>
    <t xml:space="preserve">Működési célú támogatások államháztartáson belülről </t>
  </si>
  <si>
    <t>1.a</t>
  </si>
  <si>
    <t>1.b</t>
  </si>
  <si>
    <t>Működési költségvetési bevételek összesen (1+..+4.)</t>
  </si>
  <si>
    <t xml:space="preserve">Önkormányzatok felhalmozási támogatása </t>
  </si>
  <si>
    <t>5.a</t>
  </si>
  <si>
    <t>5.b</t>
  </si>
  <si>
    <t>Felhalmozási célú támogatások államháztartáson belülről (5.a+5.b)</t>
  </si>
  <si>
    <t>Felhalmozási célú egyéb támogatások államháztartáson belülről</t>
  </si>
  <si>
    <t>Felhalmozási költségvetési bevételek összesen (5.+6.+7.)</t>
  </si>
  <si>
    <t>Működési célú finanszírozási bevételek (8.+9.)</t>
  </si>
  <si>
    <t>B811</t>
  </si>
  <si>
    <t>Hitel, kölcsön felvétele</t>
  </si>
  <si>
    <t>BEVÉTELEK MINDÖSSZESEN (III.+IV.+V.)</t>
  </si>
  <si>
    <t>Központi, irányító szervi támogatások folyósítása - működési célra</t>
  </si>
  <si>
    <t>Központi, irányító szervi támogatások folyósítása - felhalmozási célra</t>
  </si>
  <si>
    <t>Központi, irányító szervi támogatás - működési célra</t>
  </si>
  <si>
    <t>Központi, irányító szervi támogatás - felhalmozási célra</t>
  </si>
  <si>
    <t xml:space="preserve">Dologi kiadások </t>
  </si>
  <si>
    <t>Elvonások és befizetések</t>
  </si>
  <si>
    <t>K502</t>
  </si>
  <si>
    <t xml:space="preserve">Működési célú visszítérítendő támogatások, kölcsönök nyújtása </t>
  </si>
  <si>
    <t>Egyéb működési célú támogatások államháztartáson belülre</t>
  </si>
  <si>
    <t>K504, K508</t>
  </si>
  <si>
    <t>Egyéb működési célú támogatások államháztartáson kívülre</t>
  </si>
  <si>
    <t>K513</t>
  </si>
  <si>
    <t xml:space="preserve">Beruházások </t>
  </si>
  <si>
    <t>K5</t>
  </si>
  <si>
    <t>Felhalmozási célú visszatérítendő támogatások, kölcsönök nyújtása</t>
  </si>
  <si>
    <t>K82, K86</t>
  </si>
  <si>
    <t>Egyéb felhalmozási célú támogatások államháztartáson belülre</t>
  </si>
  <si>
    <t>Egyéb felhalmozási célú támogatások államháztartáson kívülre</t>
  </si>
  <si>
    <t>K89</t>
  </si>
  <si>
    <t>KÖLTSÉGVETÉSI KIADÁSOK ÖSSZESEN (VIII.+IX.)</t>
  </si>
  <si>
    <t>K911</t>
  </si>
  <si>
    <t>Hitel, kölcsön törlesztése államháztartáson kívülre</t>
  </si>
  <si>
    <t>K912</t>
  </si>
  <si>
    <t>Belföldi értékpapírok kiadásai</t>
  </si>
  <si>
    <t>BEVÉTELEK MINDÖSSZESEN IRÁNYÍTÓ SZERVI TÁMOGATÁS NÉLKÜL (III.+IV.+V.-9-12)</t>
  </si>
  <si>
    <t>Helyi adók összesen (7.+..+10.)</t>
  </si>
  <si>
    <t>7.a</t>
  </si>
  <si>
    <t>7.b</t>
  </si>
  <si>
    <t>B74</t>
  </si>
  <si>
    <t>B75</t>
  </si>
  <si>
    <t>Egyéb felhalmozási célú átvett pénzeszközök</t>
  </si>
  <si>
    <t>B7</t>
  </si>
  <si>
    <t>Felhalmozási célú átvett pénzeszközök (7.a+7.b)</t>
  </si>
  <si>
    <t>Felhalmozási célú visszatérítendő támogatások, kölcsönök visszatérülése államháztartáson kívülről</t>
  </si>
  <si>
    <t xml:space="preserve">   -Zöldfelületi tervek</t>
  </si>
  <si>
    <t>Berdó csatornázás önrész</t>
  </si>
  <si>
    <t>0182 út menti talajvízfigyelő kút</t>
  </si>
  <si>
    <t>Klenity közművesítés</t>
  </si>
  <si>
    <t>Hegyalja u járdaépítés</t>
  </si>
  <si>
    <t>Hegyalja u (Liget-Erdőhát u) útfelújítás tervezés</t>
  </si>
  <si>
    <t>Árvácska u útépítés tervezés</t>
  </si>
  <si>
    <t>Ponty u 1 közvilágítás</t>
  </si>
  <si>
    <t>Duna sétány közvilágítás kiépítése (100 m)</t>
  </si>
  <si>
    <t>József A u elkerülő út tervezés</t>
  </si>
  <si>
    <t>Kanonok u tervezés</t>
  </si>
  <si>
    <t>Barát patak gát szolárlámpák</t>
  </si>
  <si>
    <t>Barát u közvilágítás</t>
  </si>
  <si>
    <t>Kilátó u tervezés</t>
  </si>
  <si>
    <t>Omszk park pollerezés</t>
  </si>
  <si>
    <t>Felsővár u szélesítése, járdaépítés</t>
  </si>
  <si>
    <t>HÉSZ és kapcsolódó tervek</t>
  </si>
  <si>
    <t xml:space="preserve">Kálvária (017) beépítési terv </t>
  </si>
  <si>
    <t>Archicad térinformatikai program beszerzése</t>
  </si>
  <si>
    <t>Számítógépek beszerzése</t>
  </si>
  <si>
    <t>Kisértékű tárgyi eszköz beszerzése</t>
  </si>
  <si>
    <t>Kisértékű informatikai eszköz beszerzés</t>
  </si>
  <si>
    <t>Egyéb hálózati eszközcsere</t>
  </si>
  <si>
    <t>Nagyteljesítményű fénymásoló A épület 2 db</t>
  </si>
  <si>
    <t>Költségvetés készítő szoftver beszerzés</t>
  </si>
  <si>
    <t>Saldo készletnyilvántartó modul</t>
  </si>
  <si>
    <t xml:space="preserve">PMH automatizált nagykapu </t>
  </si>
  <si>
    <t>Közterületfelügyelet szolgálati gépkocsi beszerzés</t>
  </si>
  <si>
    <t>Csatornabefizetések analitikus nyilvántartó program</t>
  </si>
  <si>
    <t>Védőnői Szolgálat számítógép (2 db)</t>
  </si>
  <si>
    <t>Idősek Klubja eresz- és szennyvízcsatorna</t>
  </si>
  <si>
    <t>Laptop</t>
  </si>
  <si>
    <t>Környezetvédelmi Alap</t>
  </si>
  <si>
    <t>Belföldi értékpapírok bevételei</t>
  </si>
  <si>
    <t>B812</t>
  </si>
  <si>
    <t>Felhalmozási célú finanszírozási bevételek (10.+..+13.)</t>
  </si>
  <si>
    <t>19.a</t>
  </si>
  <si>
    <t>19.b</t>
  </si>
  <si>
    <t>19.c</t>
  </si>
  <si>
    <t>19.d</t>
  </si>
  <si>
    <t>Egyéb működési célú kiadások (19.a+..+19.d)</t>
  </si>
  <si>
    <t>Működési költségvetési kiadások (13.+...+18.+19.)</t>
  </si>
  <si>
    <t>22.a</t>
  </si>
  <si>
    <t>22.b</t>
  </si>
  <si>
    <t>22.c</t>
  </si>
  <si>
    <t>22.d</t>
  </si>
  <si>
    <t>Egyéb felhalmozási célú kiadások (22.a+..+22.d)</t>
  </si>
  <si>
    <t>Felhalmozás költségvetési kiadások (20.+21.+22.)</t>
  </si>
  <si>
    <t>Finanszírozási kiadások (23+..+26.)</t>
  </si>
  <si>
    <t>KIADÁSOK MINDÖSSZESEN IRÁNYÍTÓ SZERVI TÁMOGATÁS NÉLKÜL (IX.+X.-24-25)</t>
  </si>
  <si>
    <t>2015. év</t>
  </si>
  <si>
    <t>2016. év</t>
  </si>
  <si>
    <t>Dologi kiadások</t>
  </si>
  <si>
    <t>Közhatalmi bevételek (adók nélkül)</t>
  </si>
  <si>
    <t xml:space="preserve">Helyi és átengedett központi adók  </t>
  </si>
  <si>
    <t>Felhalmozási célú finanszírozási bevételek</t>
  </si>
  <si>
    <t>Hiány(-) / többlet(+)</t>
  </si>
  <si>
    <t>2017.</t>
  </si>
  <si>
    <t>2018.</t>
  </si>
  <si>
    <t>2019.</t>
  </si>
  <si>
    <t>Tervezett hitelek*                                     - tőke törlesztés</t>
  </si>
  <si>
    <t>további évek (2020-2025)</t>
  </si>
  <si>
    <t>*: A költségvetési rendeletben tervezett hitelfelvétel 70 000 E Ft, az adósságszolgálat arányának kiszámításakor 10 éves futamidővel, 1 év türelmi idővel (első törlesztés 2017.03.15) és 3 havi EURIBOR+2,7%-kal (2,88%-kal) számoltunk.</t>
  </si>
  <si>
    <t>B74,B75</t>
  </si>
  <si>
    <t>29.</t>
  </si>
  <si>
    <t>Barát patak gát szolárlámpák - áthúzódó</t>
  </si>
  <si>
    <t>Útépítési tervek - áthúzódó</t>
  </si>
  <si>
    <t>1.c</t>
  </si>
  <si>
    <t xml:space="preserve">   -Kálvária játszótér padok - áthúzódó</t>
  </si>
  <si>
    <t>1.d</t>
  </si>
  <si>
    <t xml:space="preserve">  - Környezetvédelmi rendelet - áthúzódó</t>
  </si>
  <si>
    <t>Kalász Művészeti Alapítvány támogatása - áthúzódó</t>
  </si>
  <si>
    <t>Felhalmozási célú pénzeszközátadás mindösszesen (VIII.+IX.)</t>
  </si>
  <si>
    <t>Telepi Óvoda kertje I. ütemének kivitelezése - áthúzódó</t>
  </si>
  <si>
    <t>Önkormányzati beruházások összesen (1+..+30.)</t>
  </si>
  <si>
    <t>33.</t>
  </si>
  <si>
    <t>34.</t>
  </si>
  <si>
    <t>35.</t>
  </si>
  <si>
    <t>36.</t>
  </si>
  <si>
    <t>37.</t>
  </si>
  <si>
    <t>Polgármesteri Hivatal beruházások összesen (31+..+37)</t>
  </si>
  <si>
    <t>38.</t>
  </si>
  <si>
    <t>39.</t>
  </si>
  <si>
    <t>40.</t>
  </si>
  <si>
    <t>Nyitnikék Óvoda beruházások összesen (38.+39.+40.)</t>
  </si>
  <si>
    <t>41.</t>
  </si>
  <si>
    <t>Telepi Óvoda beruházások összesen (41.)</t>
  </si>
  <si>
    <t>42.</t>
  </si>
  <si>
    <t>Bölcsőde beruházások összesen (42.)</t>
  </si>
  <si>
    <t>43.</t>
  </si>
  <si>
    <t>Kós Károly Művelődési Ház és Könyvtár beruházások összesen (43.)</t>
  </si>
  <si>
    <t>44.</t>
  </si>
  <si>
    <t>Idősek Klubja beruházások összesen (44.)</t>
  </si>
  <si>
    <t>K61, K67</t>
  </si>
  <si>
    <t>Közhatalmi bevételek összesen(7.+..+134)</t>
  </si>
  <si>
    <t>2019. évi kifizetés</t>
  </si>
  <si>
    <t>2019. év utáni kifizetések</t>
  </si>
  <si>
    <t>korábbi évek</t>
  </si>
  <si>
    <t xml:space="preserve">Mályva utcai óvoda kert </t>
  </si>
  <si>
    <t>ÁROP-3.A.2-2013 - Szervezetfejlesztés</t>
  </si>
  <si>
    <t>2014-ben engedélyezett hitel terhére</t>
  </si>
  <si>
    <t>A fenti előirányzatokból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</si>
  <si>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A fenti előirányzatokból a 2015. költségvetési év azon fejlesztési céljai, amelyek megvalósításához a Stabilitási tv. 3. § (1) bekezdése szerinti adósságot keletkeztető ügylet megkötése válik vagy válhat szükségessé (forrás feltüntetése ezer forintban)</t>
  </si>
  <si>
    <t>Játékok szabv. Felülvizsg. - Szalonka utca</t>
  </si>
  <si>
    <t>Lakásbérleti díj</t>
  </si>
  <si>
    <t>Helységbérleti díj</t>
  </si>
  <si>
    <t>behajthatatalanság miatti elengedés</t>
  </si>
  <si>
    <t>Közösségi műjégpálya céltartalék</t>
  </si>
  <si>
    <t>Ivóvíz gerincvezeték céltartalék</t>
  </si>
  <si>
    <t>1.e</t>
  </si>
  <si>
    <t xml:space="preserve">   - Köztéri park kihelyezés (Mályva u. Ciklámen u. felőli végén)</t>
  </si>
  <si>
    <t>Környezetvédelmi beruházások (a+..+e):</t>
  </si>
  <si>
    <t>Csapás u utcabútor</t>
  </si>
  <si>
    <t>Mátyás király u utcabútor</t>
  </si>
  <si>
    <t>Fürj u utcabútor</t>
  </si>
  <si>
    <t>Felhalmozási céltartalékok összesen (4+…+7.)</t>
  </si>
  <si>
    <t>Általános tartalékok összesen (8+9)</t>
  </si>
  <si>
    <t>Működési célú pénzeszközátadás non-profit szervezeteknek összesen (8+..+16)</t>
  </si>
  <si>
    <t xml:space="preserve">Működési célú pénzeszközátadás vállalkozásoknak összesen (17+18+19) </t>
  </si>
  <si>
    <t>Felhalmozási célú pénzeszközátadás háztartásoknak összesen (21.)</t>
  </si>
  <si>
    <t>Felhalmozási célú pénzeszközátadás egyházaknak összesen (20.)</t>
  </si>
  <si>
    <t>Működési céltartalékok összesen (1+2+3)</t>
  </si>
  <si>
    <t>,</t>
  </si>
  <si>
    <t>Kispatak Óvoda</t>
  </si>
  <si>
    <t>Öregiskola</t>
  </si>
  <si>
    <t>Előző évek költségvetési maradványának igénybevétele működési célra</t>
  </si>
  <si>
    <t>Előző évek költségvetési maradványának igénybevétele felhalmozási célra</t>
  </si>
  <si>
    <t>Maradvány igénybevétele működési célra</t>
  </si>
  <si>
    <t>Maradvány igénybevétele felhalmozási célra</t>
  </si>
  <si>
    <t>NATÜ</t>
  </si>
  <si>
    <t>maradvány</t>
  </si>
  <si>
    <t>Önkormányzat</t>
  </si>
  <si>
    <t>K914</t>
  </si>
  <si>
    <t>Megelőlegezések</t>
  </si>
  <si>
    <t>B14-16</t>
  </si>
  <si>
    <t>B814</t>
  </si>
  <si>
    <t>Államháztartáson belüli megelőlegezések</t>
  </si>
  <si>
    <t>K504, K507</t>
  </si>
  <si>
    <t>Működési célú visszatérítendő támogatások nyújtása, kezességvállalás visszafizetése</t>
  </si>
  <si>
    <t>Államháztartáson belüli megelőlegezések visszafiz.</t>
  </si>
  <si>
    <t>B817</t>
  </si>
  <si>
    <t>Államháztartáson belüli megelőlegezések bevétele</t>
  </si>
  <si>
    <t>Betét lekötés megszüntetés</t>
  </si>
  <si>
    <t>KIADÁSOK MINDÖSSZESEN  (IX.+X.-24-25)</t>
  </si>
  <si>
    <t>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</si>
</sst>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.0%"/>
    <numFmt numFmtId="166" formatCode="#,##0\ _F_t"/>
  </numFmts>
  <fonts count="4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u/>
      <sz val="10"/>
      <name val="Arial"/>
      <family val="2"/>
      <charset val="238"/>
    </font>
    <font>
      <sz val="10"/>
      <name val="Georgia"/>
      <family val="1"/>
      <charset val="238"/>
    </font>
    <font>
      <sz val="10"/>
      <name val="Times"/>
    </font>
    <font>
      <i/>
      <sz val="10"/>
      <name val="Georgia"/>
      <family val="1"/>
      <charset val="238"/>
    </font>
    <font>
      <b/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10"/>
      <name val="Symbol"/>
      <family val="1"/>
      <charset val="2"/>
    </font>
    <font>
      <b/>
      <sz val="12"/>
      <name val="Georgia"/>
      <family val="1"/>
      <charset val="238"/>
    </font>
    <font>
      <b/>
      <i/>
      <sz val="18"/>
      <name val="Georgia"/>
      <family val="1"/>
      <charset val="238"/>
    </font>
    <font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i/>
      <sz val="10"/>
      <name val="Symbol"/>
      <family val="1"/>
      <charset val="2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7" borderId="7" applyNumberFormat="0" applyFont="0" applyAlignment="0" applyProtection="0"/>
    <xf numFmtId="0" fontId="21" fillId="4" borderId="0" applyNumberFormat="0" applyBorder="0" applyAlignment="0" applyProtection="0"/>
    <xf numFmtId="0" fontId="22" fillId="18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0" fillId="0" borderId="0"/>
    <xf numFmtId="0" fontId="24" fillId="0" borderId="9" applyNumberFormat="0" applyFill="0" applyAlignment="0" applyProtection="0"/>
    <xf numFmtId="0" fontId="25" fillId="3" borderId="0" applyNumberFormat="0" applyBorder="0" applyAlignment="0" applyProtection="0"/>
    <xf numFmtId="0" fontId="26" fillId="19" borderId="0" applyNumberFormat="0" applyBorder="0" applyAlignment="0" applyProtection="0"/>
    <xf numFmtId="0" fontId="27" fillId="18" borderId="1" applyNumberFormat="0" applyAlignment="0" applyProtection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2" fillId="0" borderId="10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4" fontId="5" fillId="0" borderId="10" xfId="32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10" xfId="0" applyFont="1" applyBorder="1" applyAlignment="1">
      <alignment wrapText="1"/>
    </xf>
    <xf numFmtId="0" fontId="4" fillId="0" borderId="0" xfId="0" applyFont="1"/>
    <xf numFmtId="0" fontId="7" fillId="0" borderId="0" xfId="0" applyFont="1"/>
    <xf numFmtId="0" fontId="0" fillId="0" borderId="10" xfId="0" applyBorder="1"/>
    <xf numFmtId="0" fontId="0" fillId="0" borderId="10" xfId="0" applyBorder="1" applyAlignment="1">
      <alignment wrapText="1"/>
    </xf>
    <xf numFmtId="0" fontId="7" fillId="0" borderId="10" xfId="0" applyFont="1" applyBorder="1"/>
    <xf numFmtId="0" fontId="4" fillId="0" borderId="10" xfId="0" applyFont="1" applyBorder="1"/>
    <xf numFmtId="3" fontId="0" fillId="0" borderId="10" xfId="0" applyNumberFormat="1" applyBorder="1"/>
    <xf numFmtId="3" fontId="7" fillId="0" borderId="10" xfId="0" applyNumberFormat="1" applyFont="1" applyBorder="1"/>
    <xf numFmtId="3" fontId="4" fillId="0" borderId="10" xfId="0" applyNumberFormat="1" applyFont="1" applyBorder="1"/>
    <xf numFmtId="0" fontId="2" fillId="0" borderId="0" xfId="0" applyFont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9" fillId="0" borderId="0" xfId="0" applyFont="1"/>
    <xf numFmtId="0" fontId="2" fillId="0" borderId="10" xfId="0" applyFont="1" applyBorder="1"/>
    <xf numFmtId="0" fontId="2" fillId="0" borderId="0" xfId="0" applyFont="1"/>
    <xf numFmtId="0" fontId="7" fillId="0" borderId="10" xfId="0" applyFont="1" applyBorder="1" applyAlignment="1">
      <alignment horizontal="center"/>
    </xf>
    <xf numFmtId="0" fontId="7" fillId="20" borderId="0" xfId="0" applyFont="1" applyFill="1"/>
    <xf numFmtId="0" fontId="2" fillId="0" borderId="11" xfId="0" applyFont="1" applyBorder="1"/>
    <xf numFmtId="0" fontId="7" fillId="0" borderId="0" xfId="0" applyFont="1" applyAlignment="1">
      <alignment horizontal="right" wrapText="1"/>
    </xf>
    <xf numFmtId="0" fontId="28" fillId="0" borderId="10" xfId="0" applyFont="1" applyBorder="1"/>
    <xf numFmtId="0" fontId="7" fillId="0" borderId="10" xfId="0" applyFont="1" applyBorder="1" applyAlignment="1">
      <alignment horizontal="right"/>
    </xf>
    <xf numFmtId="3" fontId="2" fillId="0" borderId="10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8" fillId="20" borderId="12" xfId="0" applyFont="1" applyFill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7" fillId="0" borderId="14" xfId="0" applyFont="1" applyBorder="1" applyAlignment="1">
      <alignment horizontal="center" wrapText="1"/>
    </xf>
    <xf numFmtId="0" fontId="33" fillId="0" borderId="15" xfId="33" applyFont="1" applyBorder="1" applyAlignment="1">
      <alignment vertical="center" wrapText="1"/>
    </xf>
    <xf numFmtId="0" fontId="28" fillId="0" borderId="16" xfId="0" applyFont="1" applyBorder="1"/>
    <xf numFmtId="3" fontId="7" fillId="0" borderId="17" xfId="0" applyNumberFormat="1" applyFont="1" applyBorder="1"/>
    <xf numFmtId="0" fontId="28" fillId="0" borderId="18" xfId="0" applyFont="1" applyBorder="1"/>
    <xf numFmtId="0" fontId="7" fillId="0" borderId="19" xfId="0" applyFont="1" applyBorder="1" applyAlignment="1">
      <alignment horizontal="right" wrapText="1"/>
    </xf>
    <xf numFmtId="0" fontId="8" fillId="0" borderId="15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7" fillId="0" borderId="20" xfId="0" applyFont="1" applyBorder="1" applyAlignment="1">
      <alignment horizontal="right" wrapText="1"/>
    </xf>
    <xf numFmtId="0" fontId="28" fillId="0" borderId="17" xfId="0" applyFont="1" applyBorder="1"/>
    <xf numFmtId="0" fontId="2" fillId="0" borderId="20" xfId="0" applyFont="1" applyBorder="1"/>
    <xf numFmtId="0" fontId="34" fillId="0" borderId="18" xfId="0" applyFont="1" applyBorder="1"/>
    <xf numFmtId="0" fontId="8" fillId="20" borderId="21" xfId="0" applyFont="1" applyFill="1" applyBorder="1" applyAlignment="1">
      <alignment wrapText="1"/>
    </xf>
    <xf numFmtId="0" fontId="2" fillId="0" borderId="15" xfId="0" applyFont="1" applyBorder="1" applyAlignment="1">
      <alignment vertical="center" wrapText="1"/>
    </xf>
    <xf numFmtId="166" fontId="2" fillId="0" borderId="10" xfId="0" applyNumberFormat="1" applyFont="1" applyBorder="1" applyAlignment="1">
      <alignment vertical="center" wrapText="1"/>
    </xf>
    <xf numFmtId="166" fontId="2" fillId="0" borderId="2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6" fontId="7" fillId="0" borderId="17" xfId="0" applyNumberFormat="1" applyFont="1" applyBorder="1" applyAlignment="1">
      <alignment vertical="center" wrapText="1"/>
    </xf>
    <xf numFmtId="0" fontId="2" fillId="0" borderId="15" xfId="0" applyFont="1" applyBorder="1"/>
    <xf numFmtId="0" fontId="28" fillId="0" borderId="22" xfId="0" applyFont="1" applyBorder="1" applyAlignment="1">
      <alignment wrapText="1"/>
    </xf>
    <xf numFmtId="3" fontId="7" fillId="0" borderId="22" xfId="0" applyNumberFormat="1" applyFont="1" applyBorder="1"/>
    <xf numFmtId="0" fontId="7" fillId="0" borderId="22" xfId="0" applyFont="1" applyBorder="1"/>
    <xf numFmtId="0" fontId="4" fillId="21" borderId="10" xfId="0" applyFont="1" applyFill="1" applyBorder="1"/>
    <xf numFmtId="0" fontId="4" fillId="21" borderId="10" xfId="0" applyFont="1" applyFill="1" applyBorder="1" applyAlignment="1">
      <alignment wrapText="1"/>
    </xf>
    <xf numFmtId="3" fontId="4" fillId="21" borderId="10" xfId="0" applyNumberFormat="1" applyFont="1" applyFill="1" applyBorder="1"/>
    <xf numFmtId="3" fontId="0" fillId="0" borderId="0" xfId="0" applyNumberFormat="1"/>
    <xf numFmtId="3" fontId="7" fillId="0" borderId="0" xfId="0" applyNumberFormat="1" applyFont="1"/>
    <xf numFmtId="3" fontId="9" fillId="0" borderId="10" xfId="0" applyNumberFormat="1" applyFont="1" applyBorder="1"/>
    <xf numFmtId="3" fontId="4" fillId="0" borderId="0" xfId="0" applyNumberFormat="1" applyFont="1"/>
    <xf numFmtId="3" fontId="2" fillId="0" borderId="0" xfId="0" applyNumberFormat="1" applyFont="1"/>
    <xf numFmtId="0" fontId="7" fillId="0" borderId="0" xfId="0" applyFont="1" applyAlignment="1">
      <alignment wrapText="1"/>
    </xf>
    <xf numFmtId="164" fontId="33" fillId="0" borderId="10" xfId="32" applyNumberFormat="1" applyFont="1" applyBorder="1" applyAlignment="1">
      <alignment horizontal="left" vertical="center" wrapText="1"/>
    </xf>
    <xf numFmtId="0" fontId="4" fillId="22" borderId="10" xfId="0" applyFont="1" applyFill="1" applyBorder="1" applyAlignment="1">
      <alignment wrapText="1"/>
    </xf>
    <xf numFmtId="3" fontId="2" fillId="22" borderId="10" xfId="0" applyNumberFormat="1" applyFont="1" applyFill="1" applyBorder="1"/>
    <xf numFmtId="164" fontId="5" fillId="21" borderId="10" xfId="32" applyNumberFormat="1" applyFont="1" applyFill="1" applyBorder="1" applyAlignment="1">
      <alignment horizontal="left" vertical="center" wrapText="1"/>
    </xf>
    <xf numFmtId="3" fontId="2" fillId="21" borderId="10" xfId="0" applyNumberFormat="1" applyFont="1" applyFill="1" applyBorder="1"/>
    <xf numFmtId="0" fontId="2" fillId="0" borderId="10" xfId="0" applyFont="1" applyBorder="1" applyAlignment="1">
      <alignment horizontal="justify" wrapText="1"/>
    </xf>
    <xf numFmtId="0" fontId="35" fillId="0" borderId="0" xfId="0" applyFont="1"/>
    <xf numFmtId="0" fontId="36" fillId="0" borderId="0" xfId="0" applyFont="1"/>
    <xf numFmtId="0" fontId="37" fillId="0" borderId="10" xfId="0" applyFont="1" applyBorder="1"/>
    <xf numFmtId="3" fontId="4" fillId="22" borderId="10" xfId="0" applyNumberFormat="1" applyFont="1" applyFill="1" applyBorder="1" applyAlignment="1">
      <alignment wrapText="1"/>
    </xf>
    <xf numFmtId="3" fontId="5" fillId="21" borderId="10" xfId="32" applyNumberFormat="1" applyFont="1" applyFill="1" applyBorder="1" applyAlignment="1">
      <alignment vertical="center" wrapText="1"/>
    </xf>
    <xf numFmtId="3" fontId="5" fillId="21" borderId="10" xfId="32" applyNumberFormat="1" applyFont="1" applyFill="1" applyBorder="1" applyAlignment="1">
      <alignment horizontal="left" vertical="center" wrapText="1"/>
    </xf>
    <xf numFmtId="3" fontId="4" fillId="21" borderId="10" xfId="0" applyNumberFormat="1" applyFont="1" applyFill="1" applyBorder="1" applyAlignment="1">
      <alignment wrapText="1"/>
    </xf>
    <xf numFmtId="0" fontId="4" fillId="23" borderId="10" xfId="0" applyFont="1" applyFill="1" applyBorder="1" applyAlignment="1">
      <alignment wrapText="1"/>
    </xf>
    <xf numFmtId="3" fontId="4" fillId="23" borderId="10" xfId="0" applyNumberFormat="1" applyFont="1" applyFill="1" applyBorder="1"/>
    <xf numFmtId="0" fontId="4" fillId="23" borderId="10" xfId="0" applyFont="1" applyFill="1" applyBorder="1" applyAlignment="1">
      <alignment horizontal="justify" wrapText="1"/>
    </xf>
    <xf numFmtId="3" fontId="4" fillId="22" borderId="10" xfId="0" applyNumberFormat="1" applyFont="1" applyFill="1" applyBorder="1"/>
    <xf numFmtId="164" fontId="33" fillId="0" borderId="0" xfId="32" applyNumberFormat="1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23" xfId="0" applyFont="1" applyBorder="1"/>
    <xf numFmtId="3" fontId="9" fillId="0" borderId="0" xfId="0" applyNumberFormat="1" applyFont="1"/>
    <xf numFmtId="0" fontId="4" fillId="0" borderId="0" xfId="0" applyFont="1" applyAlignment="1">
      <alignment wrapText="1"/>
    </xf>
    <xf numFmtId="3" fontId="2" fillId="0" borderId="10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0" fontId="39" fillId="0" borderId="10" xfId="0" applyFont="1" applyBorder="1" applyAlignment="1">
      <alignment wrapText="1"/>
    </xf>
    <xf numFmtId="3" fontId="39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1" fillId="0" borderId="24" xfId="0" applyFont="1" applyBorder="1"/>
    <xf numFmtId="3" fontId="41" fillId="0" borderId="0" xfId="0" applyNumberFormat="1" applyFont="1"/>
    <xf numFmtId="0" fontId="0" fillId="24" borderId="10" xfId="0" applyFill="1" applyBorder="1" applyAlignment="1">
      <alignment wrapText="1"/>
    </xf>
    <xf numFmtId="0" fontId="2" fillId="24" borderId="10" xfId="0" applyFont="1" applyFill="1" applyBorder="1" applyAlignment="1">
      <alignment wrapText="1"/>
    </xf>
    <xf numFmtId="0" fontId="7" fillId="24" borderId="10" xfId="0" applyFont="1" applyFill="1" applyBorder="1" applyAlignment="1">
      <alignment wrapText="1"/>
    </xf>
    <xf numFmtId="0" fontId="4" fillId="24" borderId="10" xfId="0" applyFont="1" applyFill="1" applyBorder="1" applyAlignment="1">
      <alignment wrapText="1"/>
    </xf>
    <xf numFmtId="164" fontId="8" fillId="24" borderId="10" xfId="32" applyNumberFormat="1" applyFont="1" applyFill="1" applyBorder="1" applyAlignment="1">
      <alignment horizontal="left" vertical="center" wrapText="1"/>
    </xf>
    <xf numFmtId="164" fontId="5" fillId="24" borderId="10" xfId="32" applyNumberFormat="1" applyFont="1" applyFill="1" applyBorder="1" applyAlignment="1">
      <alignment horizontal="left" vertical="center" wrapText="1"/>
    </xf>
    <xf numFmtId="3" fontId="2" fillId="24" borderId="10" xfId="0" applyNumberFormat="1" applyFont="1" applyFill="1" applyBorder="1"/>
    <xf numFmtId="0" fontId="9" fillId="24" borderId="10" xfId="0" applyFont="1" applyFill="1" applyBorder="1" applyAlignment="1">
      <alignment wrapText="1"/>
    </xf>
    <xf numFmtId="3" fontId="9" fillId="24" borderId="10" xfId="0" applyNumberFormat="1" applyFont="1" applyFill="1" applyBorder="1"/>
    <xf numFmtId="3" fontId="7" fillId="24" borderId="10" xfId="0" applyNumberFormat="1" applyFont="1" applyFill="1" applyBorder="1"/>
    <xf numFmtId="0" fontId="2" fillId="24" borderId="0" xfId="0" applyFont="1" applyFill="1"/>
    <xf numFmtId="3" fontId="4" fillId="24" borderId="10" xfId="0" applyNumberFormat="1" applyFont="1" applyFill="1" applyBorder="1"/>
    <xf numFmtId="0" fontId="4" fillId="24" borderId="10" xfId="0" applyFont="1" applyFill="1" applyBorder="1" applyAlignment="1">
      <alignment horizontal="center" vertical="center"/>
    </xf>
    <xf numFmtId="0" fontId="4" fillId="24" borderId="10" xfId="0" applyFont="1" applyFill="1" applyBorder="1" applyAlignment="1">
      <alignment horizontal="center" vertical="center" wrapText="1"/>
    </xf>
    <xf numFmtId="0" fontId="29" fillId="24" borderId="0" xfId="0" applyFont="1" applyFill="1"/>
    <xf numFmtId="0" fontId="30" fillId="24" borderId="0" xfId="0" applyFont="1" applyFill="1"/>
    <xf numFmtId="0" fontId="1" fillId="24" borderId="0" xfId="0" applyFont="1" applyFill="1"/>
    <xf numFmtId="0" fontId="4" fillId="24" borderId="10" xfId="0" applyFont="1" applyFill="1" applyBorder="1" applyAlignment="1">
      <alignment vertical="center" wrapText="1"/>
    </xf>
    <xf numFmtId="0" fontId="1" fillId="24" borderId="22" xfId="0" applyFont="1" applyFill="1" applyBorder="1"/>
    <xf numFmtId="0" fontId="1" fillId="24" borderId="22" xfId="0" applyFont="1" applyFill="1" applyBorder="1" applyAlignment="1">
      <alignment horizontal="center"/>
    </xf>
    <xf numFmtId="3" fontId="1" fillId="24" borderId="22" xfId="0" applyNumberFormat="1" applyFont="1" applyFill="1" applyBorder="1"/>
    <xf numFmtId="0" fontId="1" fillId="24" borderId="17" xfId="0" applyFont="1" applyFill="1" applyBorder="1"/>
    <xf numFmtId="0" fontId="1" fillId="24" borderId="17" xfId="0" applyFont="1" applyFill="1" applyBorder="1" applyAlignment="1">
      <alignment horizontal="center"/>
    </xf>
    <xf numFmtId="3" fontId="1" fillId="24" borderId="17" xfId="0" applyNumberFormat="1" applyFont="1" applyFill="1" applyBorder="1"/>
    <xf numFmtId="0" fontId="2" fillId="24" borderId="22" xfId="0" applyFont="1" applyFill="1" applyBorder="1"/>
    <xf numFmtId="14" fontId="1" fillId="24" borderId="22" xfId="0" applyNumberFormat="1" applyFont="1" applyFill="1" applyBorder="1" applyAlignment="1">
      <alignment horizontal="center"/>
    </xf>
    <xf numFmtId="0" fontId="31" fillId="24" borderId="22" xfId="0" applyFont="1" applyFill="1" applyBorder="1"/>
    <xf numFmtId="3" fontId="9" fillId="24" borderId="22" xfId="0" applyNumberFormat="1" applyFont="1" applyFill="1" applyBorder="1"/>
    <xf numFmtId="0" fontId="9" fillId="24" borderId="10" xfId="0" applyFont="1" applyFill="1" applyBorder="1"/>
    <xf numFmtId="0" fontId="1" fillId="24" borderId="10" xfId="0" applyFont="1" applyFill="1" applyBorder="1"/>
    <xf numFmtId="0" fontId="7" fillId="24" borderId="17" xfId="0" applyFont="1" applyFill="1" applyBorder="1"/>
    <xf numFmtId="3" fontId="32" fillId="24" borderId="17" xfId="0" applyNumberFormat="1" applyFont="1" applyFill="1" applyBorder="1"/>
    <xf numFmtId="165" fontId="7" fillId="24" borderId="10" xfId="38" applyNumberFormat="1" applyFont="1" applyFill="1" applyBorder="1"/>
    <xf numFmtId="0" fontId="7" fillId="24" borderId="10" xfId="0" applyFont="1" applyFill="1" applyBorder="1"/>
    <xf numFmtId="3" fontId="4" fillId="25" borderId="10" xfId="0" applyNumberFormat="1" applyFont="1" applyFill="1" applyBorder="1"/>
    <xf numFmtId="0" fontId="4" fillId="25" borderId="10" xfId="0" applyFont="1" applyFill="1" applyBorder="1"/>
    <xf numFmtId="0" fontId="4" fillId="25" borderId="10" xfId="0" applyFont="1" applyFill="1" applyBorder="1" applyAlignment="1">
      <alignment wrapText="1"/>
    </xf>
    <xf numFmtId="0" fontId="4" fillId="21" borderId="22" xfId="0" applyFont="1" applyFill="1" applyBorder="1"/>
    <xf numFmtId="0" fontId="4" fillId="21" borderId="22" xfId="0" applyFont="1" applyFill="1" applyBorder="1" applyAlignment="1">
      <alignment wrapText="1"/>
    </xf>
    <xf numFmtId="3" fontId="4" fillId="21" borderId="22" xfId="0" applyNumberFormat="1" applyFont="1" applyFill="1" applyBorder="1"/>
    <xf numFmtId="0" fontId="0" fillId="0" borderId="21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9" fillId="0" borderId="15" xfId="0" applyFont="1" applyBorder="1"/>
    <xf numFmtId="3" fontId="9" fillId="0" borderId="20" xfId="0" applyNumberFormat="1" applyFont="1" applyBorder="1"/>
    <xf numFmtId="0" fontId="4" fillId="0" borderId="15" xfId="0" applyFont="1" applyBorder="1"/>
    <xf numFmtId="3" fontId="4" fillId="0" borderId="20" xfId="0" applyNumberFormat="1" applyFont="1" applyBorder="1"/>
    <xf numFmtId="0" fontId="0" fillId="0" borderId="15" xfId="0" applyBorder="1"/>
    <xf numFmtId="3" fontId="2" fillId="0" borderId="20" xfId="0" applyNumberFormat="1" applyFont="1" applyBorder="1"/>
    <xf numFmtId="0" fontId="7" fillId="0" borderId="15" xfId="0" applyFont="1" applyBorder="1"/>
    <xf numFmtId="3" fontId="7" fillId="0" borderId="20" xfId="0" applyNumberFormat="1" applyFont="1" applyBorder="1"/>
    <xf numFmtId="0" fontId="39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wrapText="1"/>
    </xf>
    <xf numFmtId="3" fontId="4" fillId="0" borderId="17" xfId="0" applyNumberFormat="1" applyFont="1" applyBorder="1"/>
    <xf numFmtId="0" fontId="4" fillId="25" borderId="15" xfId="0" applyFont="1" applyFill="1" applyBorder="1"/>
    <xf numFmtId="3" fontId="4" fillId="25" borderId="20" xfId="0" applyNumberFormat="1" applyFont="1" applyFill="1" applyBorder="1"/>
    <xf numFmtId="0" fontId="4" fillId="25" borderId="16" xfId="0" applyFont="1" applyFill="1" applyBorder="1"/>
    <xf numFmtId="0" fontId="4" fillId="25" borderId="17" xfId="0" applyFont="1" applyFill="1" applyBorder="1"/>
    <xf numFmtId="0" fontId="4" fillId="25" borderId="17" xfId="0" applyFont="1" applyFill="1" applyBorder="1" applyAlignment="1">
      <alignment wrapText="1"/>
    </xf>
    <xf numFmtId="3" fontId="4" fillId="25" borderId="17" xfId="0" applyNumberFormat="1" applyFont="1" applyFill="1" applyBorder="1"/>
    <xf numFmtId="3" fontId="4" fillId="25" borderId="18" xfId="0" applyNumberFormat="1" applyFont="1" applyFill="1" applyBorder="1"/>
    <xf numFmtId="3" fontId="1" fillId="0" borderId="10" xfId="0" applyNumberFormat="1" applyFont="1" applyBorder="1"/>
    <xf numFmtId="3" fontId="1" fillId="0" borderId="20" xfId="0" applyNumberFormat="1" applyFont="1" applyBorder="1"/>
    <xf numFmtId="3" fontId="4" fillId="26" borderId="20" xfId="0" applyNumberFormat="1" applyFont="1" applyFill="1" applyBorder="1"/>
    <xf numFmtId="3" fontId="4" fillId="26" borderId="18" xfId="0" applyNumberFormat="1" applyFont="1" applyFill="1" applyBorder="1"/>
    <xf numFmtId="0" fontId="1" fillId="0" borderId="0" xfId="0" applyFont="1" applyAlignment="1">
      <alignment wrapText="1"/>
    </xf>
    <xf numFmtId="0" fontId="1" fillId="0" borderId="15" xfId="0" applyFont="1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0" fontId="1" fillId="0" borderId="21" xfId="0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7" fillId="0" borderId="27" xfId="0" applyFont="1" applyBorder="1" applyAlignment="1">
      <alignment wrapText="1"/>
    </xf>
    <xf numFmtId="0" fontId="2" fillId="0" borderId="26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9" fillId="0" borderId="0" xfId="0" applyFont="1" applyAlignment="1">
      <alignment horizontal="justify" wrapText="1"/>
    </xf>
    <xf numFmtId="0" fontId="29" fillId="0" borderId="0" xfId="0" applyFont="1" applyAlignment="1">
      <alignment wrapText="1"/>
    </xf>
    <xf numFmtId="0" fontId="7" fillId="24" borderId="25" xfId="0" applyFont="1" applyFill="1" applyBorder="1" applyAlignment="1">
      <alignment horizontal="center" vertical="center"/>
    </xf>
    <xf numFmtId="0" fontId="7" fillId="24" borderId="27" xfId="0" applyFont="1" applyFill="1" applyBorder="1" applyAlignment="1">
      <alignment horizontal="center" vertical="center"/>
    </xf>
    <xf numFmtId="0" fontId="7" fillId="24" borderId="25" xfId="0" applyFont="1" applyFill="1" applyBorder="1"/>
    <xf numFmtId="0" fontId="7" fillId="24" borderId="27" xfId="0" applyFont="1" applyFill="1" applyBorder="1"/>
    <xf numFmtId="0" fontId="2" fillId="0" borderId="28" xfId="0" applyFont="1" applyBorder="1"/>
    <xf numFmtId="0" fontId="2" fillId="0" borderId="0" xfId="0" applyFont="1"/>
    <xf numFmtId="0" fontId="2" fillId="0" borderId="24" xfId="0" applyFont="1" applyBorder="1"/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8" fillId="0" borderId="28" xfId="0" applyFont="1" applyBorder="1"/>
    <xf numFmtId="3" fontId="1" fillId="24" borderId="10" xfId="0" applyNumberFormat="1" applyFont="1" applyFill="1" applyBorder="1"/>
    <xf numFmtId="3" fontId="1" fillId="0" borderId="10" xfId="0" applyNumberFormat="1" applyFont="1" applyFill="1" applyBorder="1"/>
    <xf numFmtId="3" fontId="9" fillId="0" borderId="10" xfId="0" applyNumberFormat="1" applyFont="1" applyFill="1" applyBorder="1"/>
    <xf numFmtId="0" fontId="7" fillId="0" borderId="13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wrapText="1"/>
    </xf>
    <xf numFmtId="0" fontId="7" fillId="0" borderId="20" xfId="0" applyFont="1" applyFill="1" applyBorder="1" applyAlignment="1">
      <alignment wrapText="1"/>
    </xf>
    <xf numFmtId="3" fontId="9" fillId="0" borderId="20" xfId="0" applyNumberFormat="1" applyFont="1" applyFill="1" applyBorder="1"/>
    <xf numFmtId="3" fontId="4" fillId="0" borderId="10" xfId="0" applyNumberFormat="1" applyFont="1" applyFill="1" applyBorder="1"/>
    <xf numFmtId="3" fontId="4" fillId="0" borderId="20" xfId="0" applyNumberFormat="1" applyFont="1" applyFill="1" applyBorder="1"/>
    <xf numFmtId="3" fontId="1" fillId="0" borderId="20" xfId="0" applyNumberFormat="1" applyFont="1" applyFill="1" applyBorder="1"/>
    <xf numFmtId="3" fontId="7" fillId="0" borderId="10" xfId="0" applyNumberFormat="1" applyFont="1" applyFill="1" applyBorder="1"/>
    <xf numFmtId="3" fontId="7" fillId="0" borderId="20" xfId="0" applyNumberFormat="1" applyFont="1" applyFill="1" applyBorder="1"/>
    <xf numFmtId="3" fontId="4" fillId="0" borderId="17" xfId="0" applyNumberFormat="1" applyFont="1" applyFill="1" applyBorder="1"/>
    <xf numFmtId="3" fontId="4" fillId="0" borderId="18" xfId="0" applyNumberFormat="1" applyFont="1" applyFill="1" applyBorder="1"/>
    <xf numFmtId="0" fontId="1" fillId="0" borderId="0" xfId="0" applyFont="1" applyFill="1"/>
    <xf numFmtId="0" fontId="7" fillId="0" borderId="10" xfId="0" applyFont="1" applyFill="1" applyBorder="1" applyAlignment="1">
      <alignment horizontal="center" wrapText="1"/>
    </xf>
    <xf numFmtId="0" fontId="1" fillId="0" borderId="10" xfId="0" applyFont="1" applyFill="1" applyBorder="1"/>
    <xf numFmtId="3" fontId="1" fillId="0" borderId="0" xfId="0" applyNumberFormat="1" applyFont="1" applyFill="1"/>
    <xf numFmtId="0" fontId="42" fillId="0" borderId="0" xfId="0" applyFont="1" applyFill="1"/>
  </cellXfs>
  <cellStyles count="3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97ûrlap" xfId="32" xr:uid="{00000000-0005-0000-0000-000020000000}"/>
    <cellStyle name="Normál_Munka1" xfId="33" xr:uid="{00000000-0005-0000-0000-000021000000}"/>
    <cellStyle name="Összesen" xfId="34" builtinId="25" customBuiltin="1"/>
    <cellStyle name="Rossz" xfId="35" builtinId="27" customBuiltin="1"/>
    <cellStyle name="Semleges" xfId="36" builtinId="28" customBuiltin="1"/>
    <cellStyle name="Számítás" xfId="37" builtinId="22" customBuiltin="1"/>
    <cellStyle name="Százalék" xfId="3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MOLNAR~1.ZSU\LOCALS~1\Temp\norma_2008\0_eredeti\igeny_kieg_tablak\5_Kieg%20t&#225;bla%20k&#246;zs&#233;geknek%20a%203.%20sz&#225;m&#250;%20mell&#233;klethez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zoomScaleNormal="100" workbookViewId="0">
      <pane xSplit="3" ySplit="2" topLeftCell="D40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L62" sqref="L62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16" customWidth="1"/>
    <col min="5" max="5" width="11" style="216" customWidth="1"/>
    <col min="6" max="6" width="10.5703125" style="216" customWidth="1"/>
    <col min="7" max="7" width="11.85546875" style="216" customWidth="1"/>
    <col min="8" max="8" width="9.7109375" bestFit="1" customWidth="1"/>
  </cols>
  <sheetData>
    <row r="1" spans="1:8" s="29" customFormat="1" ht="25.5" customHeight="1" x14ac:dyDescent="0.2">
      <c r="A1" s="168"/>
      <c r="B1" s="168"/>
      <c r="C1" s="169"/>
      <c r="D1" s="213" t="s">
        <v>449</v>
      </c>
      <c r="E1" s="213"/>
      <c r="F1" s="213"/>
      <c r="G1" s="213"/>
    </row>
    <row r="2" spans="1:8" s="29" customFormat="1" ht="38.25" x14ac:dyDescent="0.2">
      <c r="A2" s="5" t="s">
        <v>10</v>
      </c>
      <c r="B2" s="5" t="s">
        <v>209</v>
      </c>
      <c r="C2" s="5" t="s">
        <v>9</v>
      </c>
      <c r="D2" s="202" t="s">
        <v>19</v>
      </c>
      <c r="E2" s="202" t="s">
        <v>208</v>
      </c>
      <c r="F2" s="202" t="s">
        <v>248</v>
      </c>
      <c r="G2" s="202" t="s">
        <v>20</v>
      </c>
    </row>
    <row r="3" spans="1:8" s="18" customFormat="1" x14ac:dyDescent="0.2">
      <c r="A3" s="16" t="s">
        <v>271</v>
      </c>
      <c r="B3" s="16" t="s">
        <v>230</v>
      </c>
      <c r="C3" s="17" t="s">
        <v>255</v>
      </c>
      <c r="D3" s="199">
        <v>908072</v>
      </c>
      <c r="E3" s="199">
        <f>+'9.támogatások, közhatalmi bev'!E9</f>
        <v>0</v>
      </c>
      <c r="F3" s="199">
        <f>+'9.támogatások, közhatalmi bev'!F9</f>
        <v>0</v>
      </c>
      <c r="G3" s="199">
        <f>SUM(D3:F3)</f>
        <v>908072</v>
      </c>
    </row>
    <row r="4" spans="1:8" s="18" customFormat="1" ht="25.5" x14ac:dyDescent="0.2">
      <c r="A4" s="16" t="s">
        <v>272</v>
      </c>
      <c r="B4" s="16" t="s">
        <v>452</v>
      </c>
      <c r="C4" s="17" t="s">
        <v>254</v>
      </c>
      <c r="D4" s="199">
        <v>5384</v>
      </c>
      <c r="E4" s="199"/>
      <c r="F4" s="199"/>
      <c r="G4" s="199">
        <f>SUM(D4:F4)</f>
        <v>5384</v>
      </c>
    </row>
    <row r="5" spans="1:8" s="6" customFormat="1" ht="25.5" x14ac:dyDescent="0.2">
      <c r="A5" s="11" t="s">
        <v>21</v>
      </c>
      <c r="B5" s="11" t="s">
        <v>462</v>
      </c>
      <c r="C5" s="2" t="s">
        <v>2</v>
      </c>
      <c r="D5" s="205">
        <f>+D3+D4</f>
        <v>913456</v>
      </c>
      <c r="E5" s="205">
        <f>+E3+E4</f>
        <v>0</v>
      </c>
      <c r="F5" s="205">
        <f>+F3+F4</f>
        <v>0</v>
      </c>
      <c r="G5" s="205">
        <f>+G3+G4</f>
        <v>913456</v>
      </c>
    </row>
    <row r="6" spans="1:8" s="29" customFormat="1" x14ac:dyDescent="0.2">
      <c r="A6" s="168" t="s">
        <v>22</v>
      </c>
      <c r="B6" s="168" t="s">
        <v>210</v>
      </c>
      <c r="C6" s="169" t="s">
        <v>0</v>
      </c>
      <c r="D6" s="198">
        <v>726638</v>
      </c>
      <c r="E6" s="198"/>
      <c r="F6" s="198">
        <f>+'9.támogatások, közhatalmi bev'!F18</f>
        <v>0</v>
      </c>
      <c r="G6" s="198">
        <f>SUM(D6:F6)</f>
        <v>726638</v>
      </c>
    </row>
    <row r="7" spans="1:8" s="29" customFormat="1" x14ac:dyDescent="0.2">
      <c r="A7" s="168" t="s">
        <v>23</v>
      </c>
      <c r="B7" s="168" t="s">
        <v>211</v>
      </c>
      <c r="C7" s="169" t="s">
        <v>250</v>
      </c>
      <c r="D7" s="198">
        <v>1229789</v>
      </c>
      <c r="E7" s="198">
        <v>25742</v>
      </c>
      <c r="F7" s="198"/>
      <c r="G7" s="198">
        <f>SUM(D7:F7)</f>
        <v>1255531</v>
      </c>
    </row>
    <row r="8" spans="1:8" s="29" customFormat="1" x14ac:dyDescent="0.2">
      <c r="A8" s="168" t="s">
        <v>24</v>
      </c>
      <c r="B8" s="168" t="s">
        <v>213</v>
      </c>
      <c r="C8" s="169" t="s">
        <v>252</v>
      </c>
      <c r="D8" s="198"/>
      <c r="E8" s="198"/>
      <c r="F8" s="198"/>
      <c r="G8" s="198">
        <f>SUM(D8:F8)</f>
        <v>0</v>
      </c>
    </row>
    <row r="9" spans="1:8" s="7" customFormat="1" ht="25.5" x14ac:dyDescent="0.2">
      <c r="A9" s="10" t="s">
        <v>30</v>
      </c>
      <c r="B9" s="10"/>
      <c r="C9" s="5" t="s">
        <v>273</v>
      </c>
      <c r="D9" s="208">
        <f>SUM(D5:D8)</f>
        <v>2869883</v>
      </c>
      <c r="E9" s="208">
        <f>SUM(E5:E8)</f>
        <v>25742</v>
      </c>
      <c r="F9" s="208">
        <f>SUM(F5:F8)</f>
        <v>0</v>
      </c>
      <c r="G9" s="208">
        <f>SUM(G5:G8)</f>
        <v>2895625</v>
      </c>
      <c r="H9" s="61"/>
    </row>
    <row r="10" spans="1:8" s="18" customFormat="1" x14ac:dyDescent="0.2">
      <c r="A10" s="16" t="s">
        <v>275</v>
      </c>
      <c r="B10" s="16" t="s">
        <v>231</v>
      </c>
      <c r="C10" s="17" t="s">
        <v>274</v>
      </c>
      <c r="D10" s="199"/>
      <c r="E10" s="199"/>
      <c r="F10" s="199"/>
      <c r="G10" s="199">
        <f>SUM(D10:F10)</f>
        <v>0</v>
      </c>
    </row>
    <row r="11" spans="1:8" s="18" customFormat="1" ht="25.5" x14ac:dyDescent="0.2">
      <c r="A11" s="16" t="s">
        <v>276</v>
      </c>
      <c r="B11" s="16" t="s">
        <v>215</v>
      </c>
      <c r="C11" s="17" t="s">
        <v>278</v>
      </c>
      <c r="D11" s="199">
        <v>8690</v>
      </c>
      <c r="E11" s="199"/>
      <c r="F11" s="199"/>
      <c r="G11" s="199">
        <f>SUM(D11:F11)</f>
        <v>8690</v>
      </c>
    </row>
    <row r="12" spans="1:8" s="6" customFormat="1" ht="25.5" x14ac:dyDescent="0.2">
      <c r="A12" s="11" t="s">
        <v>25</v>
      </c>
      <c r="B12" s="11"/>
      <c r="C12" s="2" t="s">
        <v>277</v>
      </c>
      <c r="D12" s="205">
        <f>+D10+D11</f>
        <v>8690</v>
      </c>
      <c r="E12" s="205">
        <f>+E10+E11</f>
        <v>0</v>
      </c>
      <c r="F12" s="205">
        <f>+F10+F11</f>
        <v>0</v>
      </c>
      <c r="G12" s="205">
        <f>+G10+G11</f>
        <v>8690</v>
      </c>
    </row>
    <row r="13" spans="1:8" s="29" customFormat="1" x14ac:dyDescent="0.2">
      <c r="A13" s="168" t="s">
        <v>26</v>
      </c>
      <c r="B13" s="168" t="s">
        <v>214</v>
      </c>
      <c r="C13" s="169" t="s">
        <v>253</v>
      </c>
      <c r="D13" s="198">
        <v>5165</v>
      </c>
      <c r="E13" s="198"/>
      <c r="F13" s="198"/>
      <c r="G13" s="198">
        <f>SUM(D13:F13)</f>
        <v>5165</v>
      </c>
    </row>
    <row r="14" spans="1:8" s="18" customFormat="1" ht="38.25" x14ac:dyDescent="0.2">
      <c r="A14" s="16" t="s">
        <v>310</v>
      </c>
      <c r="B14" s="16" t="s">
        <v>312</v>
      </c>
      <c r="C14" s="17" t="s">
        <v>317</v>
      </c>
      <c r="D14" s="199"/>
      <c r="E14" s="199"/>
      <c r="F14" s="199"/>
      <c r="G14" s="199">
        <f>SUM(D14:F14)</f>
        <v>0</v>
      </c>
    </row>
    <row r="15" spans="1:8" s="18" customFormat="1" x14ac:dyDescent="0.2">
      <c r="A15" s="16" t="s">
        <v>311</v>
      </c>
      <c r="B15" s="16" t="s">
        <v>381</v>
      </c>
      <c r="C15" s="17" t="s">
        <v>314</v>
      </c>
      <c r="D15" s="199"/>
      <c r="E15" s="199"/>
      <c r="F15" s="199"/>
      <c r="G15" s="199">
        <f>SUM(D15:F15)</f>
        <v>0</v>
      </c>
    </row>
    <row r="16" spans="1:8" s="6" customFormat="1" ht="25.5" x14ac:dyDescent="0.2">
      <c r="A16" s="11" t="s">
        <v>27</v>
      </c>
      <c r="B16" s="11" t="s">
        <v>315</v>
      </c>
      <c r="C16" s="2" t="s">
        <v>316</v>
      </c>
      <c r="D16" s="205">
        <f>+D14+D15</f>
        <v>0</v>
      </c>
      <c r="E16" s="205">
        <f>+E14+E15</f>
        <v>0</v>
      </c>
      <c r="F16" s="205">
        <f>+F14+F15</f>
        <v>0</v>
      </c>
      <c r="G16" s="205">
        <f>SUM(D16:F16)</f>
        <v>0</v>
      </c>
    </row>
    <row r="17" spans="1:9" s="7" customFormat="1" ht="25.5" x14ac:dyDescent="0.2">
      <c r="A17" s="10" t="s">
        <v>36</v>
      </c>
      <c r="B17" s="10"/>
      <c r="C17" s="5" t="s">
        <v>279</v>
      </c>
      <c r="D17" s="208">
        <f>+D12+D13+D16</f>
        <v>13855</v>
      </c>
      <c r="E17" s="208">
        <f>+E12+E13+E16</f>
        <v>0</v>
      </c>
      <c r="F17" s="208">
        <f>+F12+F13+F16</f>
        <v>0</v>
      </c>
      <c r="G17" s="208">
        <f>SUM(D17:F17)</f>
        <v>13855</v>
      </c>
    </row>
    <row r="18" spans="1:9" s="6" customFormat="1" ht="25.5" x14ac:dyDescent="0.2">
      <c r="A18" s="11" t="s">
        <v>38</v>
      </c>
      <c r="B18" s="11"/>
      <c r="C18" s="2" t="s">
        <v>37</v>
      </c>
      <c r="D18" s="205">
        <f>+D9+D17</f>
        <v>2883738</v>
      </c>
      <c r="E18" s="205">
        <f>+E9+E17</f>
        <v>25742</v>
      </c>
      <c r="F18" s="205">
        <f>+F9+F17</f>
        <v>0</v>
      </c>
      <c r="G18" s="205">
        <f>+G9+G17</f>
        <v>2909480</v>
      </c>
      <c r="H18" s="61"/>
    </row>
    <row r="19" spans="1:9" s="29" customFormat="1" ht="25.5" x14ac:dyDescent="0.2">
      <c r="A19" s="168" t="s">
        <v>28</v>
      </c>
      <c r="B19" s="168" t="s">
        <v>216</v>
      </c>
      <c r="C19" s="169" t="s">
        <v>443</v>
      </c>
      <c r="D19" s="198">
        <v>1581278</v>
      </c>
      <c r="E19" s="198"/>
      <c r="F19" s="198"/>
      <c r="G19" s="198">
        <f t="shared" ref="G19:G44" si="0">SUM(D19:F19)</f>
        <v>1581278</v>
      </c>
    </row>
    <row r="20" spans="1:9" s="29" customFormat="1" x14ac:dyDescent="0.2">
      <c r="A20" s="168"/>
      <c r="B20" s="168"/>
      <c r="C20" s="168"/>
      <c r="D20" s="214"/>
      <c r="E20" s="214"/>
      <c r="F20" s="214"/>
      <c r="G20" s="214"/>
    </row>
    <row r="21" spans="1:9" s="7" customFormat="1" x14ac:dyDescent="0.2">
      <c r="A21" s="10" t="s">
        <v>42</v>
      </c>
      <c r="B21" s="10"/>
      <c r="C21" s="5" t="s">
        <v>280</v>
      </c>
      <c r="D21" s="208">
        <f>+D19</f>
        <v>1581278</v>
      </c>
      <c r="E21" s="208">
        <f t="shared" ref="E21:F21" si="1">+E19</f>
        <v>0</v>
      </c>
      <c r="F21" s="208">
        <f t="shared" si="1"/>
        <v>0</v>
      </c>
      <c r="G21" s="208">
        <f>+D21</f>
        <v>1581278</v>
      </c>
    </row>
    <row r="22" spans="1:9" s="29" customFormat="1" ht="25.5" x14ac:dyDescent="0.2">
      <c r="A22" s="168" t="s">
        <v>31</v>
      </c>
      <c r="B22" s="168" t="s">
        <v>453</v>
      </c>
      <c r="C22" s="169" t="s">
        <v>459</v>
      </c>
      <c r="D22" s="198">
        <v>28703</v>
      </c>
      <c r="E22" s="198"/>
      <c r="F22" s="198"/>
      <c r="G22" s="198">
        <f t="shared" si="0"/>
        <v>28703</v>
      </c>
    </row>
    <row r="23" spans="1:9" s="29" customFormat="1" x14ac:dyDescent="0.2">
      <c r="A23" s="168" t="s">
        <v>32</v>
      </c>
      <c r="B23" s="168" t="s">
        <v>458</v>
      </c>
      <c r="C23" s="169" t="s">
        <v>460</v>
      </c>
      <c r="D23" s="198"/>
      <c r="E23" s="198"/>
      <c r="F23" s="198"/>
      <c r="G23" s="198">
        <f>SUM(D23:F23)</f>
        <v>0</v>
      </c>
    </row>
    <row r="24" spans="1:9" s="29" customFormat="1" ht="25.5" x14ac:dyDescent="0.2">
      <c r="A24" s="168" t="s">
        <v>33</v>
      </c>
      <c r="B24" s="168" t="s">
        <v>216</v>
      </c>
      <c r="C24" s="169" t="s">
        <v>444</v>
      </c>
      <c r="D24" s="198"/>
      <c r="E24" s="198"/>
      <c r="F24" s="198"/>
      <c r="G24" s="198">
        <f t="shared" si="0"/>
        <v>0</v>
      </c>
    </row>
    <row r="25" spans="1:9" s="29" customFormat="1" ht="25.5" x14ac:dyDescent="0.2">
      <c r="A25" s="168" t="s">
        <v>34</v>
      </c>
      <c r="B25" s="168" t="s">
        <v>229</v>
      </c>
      <c r="C25" s="169" t="s">
        <v>287</v>
      </c>
      <c r="D25" s="198"/>
      <c r="E25" s="198"/>
      <c r="F25" s="198"/>
      <c r="G25" s="198">
        <f t="shared" si="0"/>
        <v>0</v>
      </c>
      <c r="I25" s="30"/>
    </row>
    <row r="26" spans="1:9" s="7" customFormat="1" ht="25.5" x14ac:dyDescent="0.2">
      <c r="A26" s="10" t="s">
        <v>51</v>
      </c>
      <c r="B26" s="10"/>
      <c r="C26" s="5" t="s">
        <v>353</v>
      </c>
      <c r="D26" s="208">
        <f>SUM(D22:D25)</f>
        <v>28703</v>
      </c>
      <c r="E26" s="208">
        <f>SUM(E22:E25)</f>
        <v>0</v>
      </c>
      <c r="F26" s="208">
        <f>SUM(F22:F25)</f>
        <v>0</v>
      </c>
      <c r="G26" s="208">
        <f>SUM(G22:G25)</f>
        <v>28703</v>
      </c>
    </row>
    <row r="27" spans="1:9" s="6" customFormat="1" x14ac:dyDescent="0.2">
      <c r="A27" s="132" t="s">
        <v>57</v>
      </c>
      <c r="B27" s="132"/>
      <c r="C27" s="133" t="s">
        <v>283</v>
      </c>
      <c r="D27" s="205">
        <f>+D18+D21+D26</f>
        <v>4493719</v>
      </c>
      <c r="E27" s="205">
        <f>+E18+E21+E26</f>
        <v>25742</v>
      </c>
      <c r="F27" s="205">
        <f>+F18+F21+F26</f>
        <v>0</v>
      </c>
      <c r="G27" s="205">
        <f>+G18+G21+G26</f>
        <v>4519461</v>
      </c>
      <c r="H27" s="61"/>
    </row>
    <row r="28" spans="1:9" s="29" customFormat="1" x14ac:dyDescent="0.2">
      <c r="A28" s="168" t="s">
        <v>35</v>
      </c>
      <c r="B28" s="168" t="s">
        <v>217</v>
      </c>
      <c r="C28" s="169" t="s">
        <v>11</v>
      </c>
      <c r="D28" s="198">
        <v>54346</v>
      </c>
      <c r="E28" s="198">
        <v>6311</v>
      </c>
      <c r="F28" s="198"/>
      <c r="G28" s="198">
        <f t="shared" si="0"/>
        <v>60657</v>
      </c>
    </row>
    <row r="29" spans="1:9" s="29" customFormat="1" ht="25.5" x14ac:dyDescent="0.2">
      <c r="A29" s="168" t="s">
        <v>39</v>
      </c>
      <c r="B29" s="168" t="s">
        <v>218</v>
      </c>
      <c r="C29" s="169" t="s">
        <v>12</v>
      </c>
      <c r="D29" s="198">
        <v>8571</v>
      </c>
      <c r="E29" s="198"/>
      <c r="F29" s="198"/>
      <c r="G29" s="198">
        <f t="shared" si="0"/>
        <v>8571</v>
      </c>
    </row>
    <row r="30" spans="1:9" s="29" customFormat="1" x14ac:dyDescent="0.2">
      <c r="A30" s="168" t="s">
        <v>40</v>
      </c>
      <c r="B30" s="168" t="s">
        <v>219</v>
      </c>
      <c r="C30" s="169" t="s">
        <v>288</v>
      </c>
      <c r="D30" s="198">
        <v>756691</v>
      </c>
      <c r="E30" s="198">
        <v>788</v>
      </c>
      <c r="F30" s="198"/>
      <c r="G30" s="198">
        <f t="shared" si="0"/>
        <v>757479</v>
      </c>
    </row>
    <row r="31" spans="1:9" s="29" customFormat="1" x14ac:dyDescent="0.2">
      <c r="A31" s="168" t="s">
        <v>41</v>
      </c>
      <c r="B31" s="168" t="s">
        <v>222</v>
      </c>
      <c r="C31" s="169" t="s">
        <v>158</v>
      </c>
      <c r="D31" s="198">
        <v>9455</v>
      </c>
      <c r="E31" s="198"/>
      <c r="F31" s="198"/>
      <c r="G31" s="198">
        <f>SUM(D31:F31)</f>
        <v>9455</v>
      </c>
    </row>
    <row r="32" spans="1:9" s="29" customFormat="1" x14ac:dyDescent="0.2">
      <c r="A32" s="16" t="s">
        <v>43</v>
      </c>
      <c r="B32" s="16" t="s">
        <v>290</v>
      </c>
      <c r="C32" s="17" t="s">
        <v>289</v>
      </c>
      <c r="D32" s="199">
        <v>15636</v>
      </c>
      <c r="E32" s="199"/>
      <c r="F32" s="199"/>
      <c r="G32" s="199">
        <f>SUM(D32:F32)</f>
        <v>15636</v>
      </c>
    </row>
    <row r="33" spans="1:10" s="18" customFormat="1" ht="25.5" x14ac:dyDescent="0.2">
      <c r="A33" s="16" t="s">
        <v>354</v>
      </c>
      <c r="B33" s="16" t="s">
        <v>455</v>
      </c>
      <c r="C33" s="17" t="s">
        <v>456</v>
      </c>
      <c r="D33" s="199"/>
      <c r="E33" s="199"/>
      <c r="F33" s="199"/>
      <c r="G33" s="199">
        <f>SUM(D33:F33)</f>
        <v>0</v>
      </c>
      <c r="H33" s="86"/>
    </row>
    <row r="34" spans="1:10" s="18" customFormat="1" ht="25.5" x14ac:dyDescent="0.2">
      <c r="A34" s="16" t="s">
        <v>355</v>
      </c>
      <c r="B34" s="16" t="s">
        <v>220</v>
      </c>
      <c r="C34" s="17" t="s">
        <v>292</v>
      </c>
      <c r="D34" s="199">
        <v>54474</v>
      </c>
      <c r="E34" s="199"/>
      <c r="F34" s="199">
        <f>+'10.átadott'!F12</f>
        <v>0</v>
      </c>
      <c r="G34" s="199">
        <f t="shared" si="0"/>
        <v>54474</v>
      </c>
    </row>
    <row r="35" spans="1:10" s="18" customFormat="1" ht="25.5" x14ac:dyDescent="0.2">
      <c r="A35" s="16" t="s">
        <v>356</v>
      </c>
      <c r="B35" s="16" t="s">
        <v>223</v>
      </c>
      <c r="C35" s="17" t="s">
        <v>294</v>
      </c>
      <c r="D35" s="199">
        <v>16228</v>
      </c>
      <c r="E35" s="199">
        <v>13192</v>
      </c>
      <c r="F35" s="199">
        <f>+'10.átadott'!F29</f>
        <v>0</v>
      </c>
      <c r="G35" s="199">
        <f t="shared" si="0"/>
        <v>29420</v>
      </c>
      <c r="H35" s="86"/>
      <c r="I35" s="86"/>
      <c r="J35" s="86"/>
    </row>
    <row r="36" spans="1:10" s="18" customFormat="1" x14ac:dyDescent="0.2">
      <c r="A36" s="16" t="s">
        <v>357</v>
      </c>
      <c r="B36" s="16" t="s">
        <v>295</v>
      </c>
      <c r="C36" s="17" t="s">
        <v>17</v>
      </c>
      <c r="D36" s="199"/>
      <c r="E36" s="199"/>
      <c r="F36" s="199">
        <f>+'11.tartalékok'!F6+'11.tartalékok'!F12</f>
        <v>0</v>
      </c>
      <c r="G36" s="199">
        <f t="shared" si="0"/>
        <v>0</v>
      </c>
    </row>
    <row r="37" spans="1:10" s="6" customFormat="1" x14ac:dyDescent="0.2">
      <c r="A37" s="168" t="s">
        <v>44</v>
      </c>
      <c r="B37" s="168" t="s">
        <v>297</v>
      </c>
      <c r="C37" s="169" t="s">
        <v>358</v>
      </c>
      <c r="D37" s="198">
        <f>SUM(D32:D36)</f>
        <v>86338</v>
      </c>
      <c r="E37" s="198">
        <f>SUM(E33:E36)</f>
        <v>13192</v>
      </c>
      <c r="F37" s="198">
        <f>SUM(F33:F36)</f>
        <v>0</v>
      </c>
      <c r="G37" s="198">
        <f>SUM(D37:F37)+1</f>
        <v>99531</v>
      </c>
    </row>
    <row r="38" spans="1:10" s="7" customFormat="1" ht="25.5" x14ac:dyDescent="0.2">
      <c r="A38" s="10" t="s">
        <v>58</v>
      </c>
      <c r="B38" s="10"/>
      <c r="C38" s="5" t="s">
        <v>359</v>
      </c>
      <c r="D38" s="208">
        <f>SUM(D28:D31)+D37</f>
        <v>915401</v>
      </c>
      <c r="E38" s="208">
        <f>SUM(E28:E32)+E37</f>
        <v>20291</v>
      </c>
      <c r="F38" s="208">
        <f>SUM(F28:F32)+F37</f>
        <v>0</v>
      </c>
      <c r="G38" s="208">
        <f>SUM(D38:F38)</f>
        <v>935692</v>
      </c>
      <c r="H38" s="61"/>
    </row>
    <row r="39" spans="1:10" s="29" customFormat="1" x14ac:dyDescent="0.2">
      <c r="A39" s="168" t="s">
        <v>45</v>
      </c>
      <c r="B39" s="168" t="s">
        <v>224</v>
      </c>
      <c r="C39" s="169" t="s">
        <v>296</v>
      </c>
      <c r="D39" s="198">
        <v>573848</v>
      </c>
      <c r="E39" s="198"/>
      <c r="F39" s="198">
        <f>+'13.beruházások'!F37</f>
        <v>0</v>
      </c>
      <c r="G39" s="198">
        <f t="shared" si="0"/>
        <v>573848</v>
      </c>
    </row>
    <row r="40" spans="1:10" s="29" customFormat="1" x14ac:dyDescent="0.2">
      <c r="A40" s="168" t="s">
        <v>46</v>
      </c>
      <c r="B40" s="168" t="s">
        <v>225</v>
      </c>
      <c r="C40" s="169" t="s">
        <v>14</v>
      </c>
      <c r="D40" s="198">
        <v>71621</v>
      </c>
      <c r="E40" s="198"/>
      <c r="F40" s="198"/>
      <c r="G40" s="198">
        <f t="shared" si="0"/>
        <v>71621</v>
      </c>
    </row>
    <row r="41" spans="1:10" s="18" customFormat="1" ht="25.5" x14ac:dyDescent="0.2">
      <c r="A41" s="168" t="s">
        <v>360</v>
      </c>
      <c r="B41" s="168" t="s">
        <v>299</v>
      </c>
      <c r="C41" s="169" t="s">
        <v>298</v>
      </c>
      <c r="D41" s="198"/>
      <c r="E41" s="198"/>
      <c r="F41" s="198"/>
      <c r="G41" s="198">
        <f>SUM(D41:F41)</f>
        <v>0</v>
      </c>
    </row>
    <row r="42" spans="1:10" s="18" customFormat="1" ht="25.5" x14ac:dyDescent="0.2">
      <c r="A42" s="168" t="s">
        <v>361</v>
      </c>
      <c r="B42" s="168" t="s">
        <v>226</v>
      </c>
      <c r="C42" s="169" t="s">
        <v>300</v>
      </c>
      <c r="D42" s="198">
        <v>206109</v>
      </c>
      <c r="E42" s="198">
        <v>4451</v>
      </c>
      <c r="F42" s="198">
        <f>+'10.átadott'!F14</f>
        <v>0</v>
      </c>
      <c r="G42" s="198">
        <f t="shared" si="0"/>
        <v>210560</v>
      </c>
    </row>
    <row r="43" spans="1:10" s="18" customFormat="1" ht="25.5" x14ac:dyDescent="0.2">
      <c r="A43" s="168" t="s">
        <v>362</v>
      </c>
      <c r="B43" s="168" t="s">
        <v>302</v>
      </c>
      <c r="C43" s="169" t="s">
        <v>301</v>
      </c>
      <c r="D43" s="198">
        <v>0</v>
      </c>
      <c r="E43" s="198">
        <v>1000</v>
      </c>
      <c r="F43" s="198">
        <f>+'10.átadott'!F34</f>
        <v>0</v>
      </c>
      <c r="G43" s="198">
        <f t="shared" si="0"/>
        <v>1000</v>
      </c>
    </row>
    <row r="44" spans="1:10" s="18" customFormat="1" x14ac:dyDescent="0.2">
      <c r="A44" s="168" t="s">
        <v>363</v>
      </c>
      <c r="B44" s="168" t="s">
        <v>223</v>
      </c>
      <c r="C44" s="169" t="s">
        <v>18</v>
      </c>
      <c r="D44" s="198"/>
      <c r="E44" s="198"/>
      <c r="F44" s="198">
        <f>+'11.tartalékok'!F11+'11.tartalékok'!F13</f>
        <v>0</v>
      </c>
      <c r="G44" s="198">
        <f t="shared" si="0"/>
        <v>0</v>
      </c>
    </row>
    <row r="45" spans="1:10" s="6" customFormat="1" ht="25.5" x14ac:dyDescent="0.2">
      <c r="A45" s="11" t="s">
        <v>47</v>
      </c>
      <c r="B45" s="11"/>
      <c r="C45" s="2" t="s">
        <v>364</v>
      </c>
      <c r="D45" s="205">
        <f>SUM(D41:D44)</f>
        <v>206109</v>
      </c>
      <c r="E45" s="205">
        <f>SUM(E41:E44)</f>
        <v>5451</v>
      </c>
      <c r="F45" s="205">
        <f>SUM(F41:F44)</f>
        <v>0</v>
      </c>
      <c r="G45" s="205">
        <f>SUM(G41:G44)</f>
        <v>211560</v>
      </c>
    </row>
    <row r="46" spans="1:10" s="7" customFormat="1" ht="25.5" x14ac:dyDescent="0.2">
      <c r="A46" s="10" t="s">
        <v>60</v>
      </c>
      <c r="B46" s="10"/>
      <c r="C46" s="5" t="s">
        <v>365</v>
      </c>
      <c r="D46" s="208">
        <f>+D39+D40+D45</f>
        <v>851578</v>
      </c>
      <c r="E46" s="208">
        <f>+E39+E40+E45</f>
        <v>5451</v>
      </c>
      <c r="F46" s="208">
        <f>+F39+F40+F45</f>
        <v>0</v>
      </c>
      <c r="G46" s="208">
        <f>SUM(D46:F46)</f>
        <v>857029</v>
      </c>
      <c r="H46" s="61"/>
    </row>
    <row r="47" spans="1:10" s="6" customFormat="1" ht="25.5" x14ac:dyDescent="0.2">
      <c r="A47" s="11" t="s">
        <v>81</v>
      </c>
      <c r="B47" s="11"/>
      <c r="C47" s="2" t="s">
        <v>303</v>
      </c>
      <c r="D47" s="205">
        <f>+D38+D46</f>
        <v>1766979</v>
      </c>
      <c r="E47" s="205">
        <f>+E38+E46</f>
        <v>25742</v>
      </c>
      <c r="F47" s="205">
        <f>+F38+F46</f>
        <v>0</v>
      </c>
      <c r="G47" s="205">
        <f>+G38+G46</f>
        <v>1792721</v>
      </c>
      <c r="H47" s="61"/>
    </row>
    <row r="48" spans="1:10" s="29" customFormat="1" ht="25.5" x14ac:dyDescent="0.2">
      <c r="A48" s="168" t="s">
        <v>48</v>
      </c>
      <c r="B48" s="168" t="s">
        <v>450</v>
      </c>
      <c r="C48" s="169" t="s">
        <v>457</v>
      </c>
      <c r="D48" s="198">
        <v>31483</v>
      </c>
      <c r="E48" s="198"/>
      <c r="F48" s="198"/>
      <c r="G48" s="198">
        <f>SUM(D48:F48)</f>
        <v>31483</v>
      </c>
      <c r="H48" s="86"/>
    </row>
    <row r="49" spans="1:10" s="29" customFormat="1" ht="25.5" x14ac:dyDescent="0.2">
      <c r="A49" s="168" t="s">
        <v>49</v>
      </c>
      <c r="B49" s="168" t="s">
        <v>228</v>
      </c>
      <c r="C49" s="169" t="s">
        <v>284</v>
      </c>
      <c r="D49" s="198">
        <f>1198257-D50</f>
        <v>1165219</v>
      </c>
      <c r="E49" s="198"/>
      <c r="F49" s="198">
        <f>+'Kispatak Óvoda'!F20+Öregiskola!F20+Bölcsőde!F20+'Polg. Hivatal'!F20</f>
        <v>0</v>
      </c>
      <c r="G49" s="198">
        <f>SUM(D49:F49)</f>
        <v>1165219</v>
      </c>
    </row>
    <row r="50" spans="1:10" s="29" customFormat="1" ht="25.5" x14ac:dyDescent="0.2">
      <c r="A50" s="168" t="s">
        <v>50</v>
      </c>
      <c r="B50" s="168" t="s">
        <v>228</v>
      </c>
      <c r="C50" s="169" t="s">
        <v>285</v>
      </c>
      <c r="D50" s="198">
        <f>+'Polg. Hivatal'!D46+'Kispatak Óvoda'!D46+Öregiskola!D46+Bölcsőde!D46+NATÜ!D46</f>
        <v>33038</v>
      </c>
      <c r="E50" s="198"/>
      <c r="F50" s="198">
        <f>+'Kispatak Óvoda'!F25+Öregiskola!F25+Bölcsőde!F25+'Polg. Hivatal'!F25</f>
        <v>0</v>
      </c>
      <c r="G50" s="198">
        <f>SUM(D50:F50)</f>
        <v>33038</v>
      </c>
      <c r="J50" s="30"/>
    </row>
    <row r="51" spans="1:10" s="29" customFormat="1" x14ac:dyDescent="0.2">
      <c r="A51" s="168"/>
      <c r="B51" s="168"/>
      <c r="C51" s="169"/>
      <c r="D51" s="198"/>
      <c r="E51" s="198"/>
      <c r="F51" s="198"/>
      <c r="G51" s="198"/>
    </row>
    <row r="52" spans="1:10" s="7" customFormat="1" x14ac:dyDescent="0.2">
      <c r="A52" s="10" t="s">
        <v>82</v>
      </c>
      <c r="B52" s="10"/>
      <c r="C52" s="5" t="s">
        <v>366</v>
      </c>
      <c r="D52" s="208">
        <f>SUM(D48:D51)</f>
        <v>1229740</v>
      </c>
      <c r="E52" s="208">
        <f>SUM(E48:E51)</f>
        <v>0</v>
      </c>
      <c r="F52" s="208">
        <f>SUM(F48:F51)</f>
        <v>0</v>
      </c>
      <c r="G52" s="208">
        <f>SUM(D52:F52)</f>
        <v>1229740</v>
      </c>
    </row>
    <row r="53" spans="1:10" s="6" customFormat="1" x14ac:dyDescent="0.2">
      <c r="A53" s="132" t="s">
        <v>60</v>
      </c>
      <c r="B53" s="132"/>
      <c r="C53" s="133" t="s">
        <v>461</v>
      </c>
      <c r="D53" s="205">
        <f>+D47+D52</f>
        <v>2996719</v>
      </c>
      <c r="E53" s="205">
        <f>+E47+E52</f>
        <v>25742</v>
      </c>
      <c r="F53" s="205">
        <f>+F47+F52</f>
        <v>0</v>
      </c>
      <c r="G53" s="205">
        <f>+G47+G52</f>
        <v>3022461</v>
      </c>
      <c r="H53" s="86">
        <f>+G27-G53</f>
        <v>1497000</v>
      </c>
      <c r="I53" s="18" t="s">
        <v>448</v>
      </c>
    </row>
    <row r="54" spans="1:10" s="29" customFormat="1" x14ac:dyDescent="0.2">
      <c r="C54" s="87"/>
      <c r="D54" s="212"/>
      <c r="E54" s="212"/>
      <c r="F54" s="212"/>
      <c r="G54" s="212"/>
    </row>
    <row r="55" spans="1:10" s="29" customFormat="1" x14ac:dyDescent="0.2">
      <c r="C55" s="87"/>
      <c r="D55" s="215"/>
      <c r="E55" s="212"/>
      <c r="F55" s="212"/>
      <c r="G55" s="212"/>
    </row>
    <row r="56" spans="1:10" s="29" customFormat="1" x14ac:dyDescent="0.2">
      <c r="C56" s="166"/>
      <c r="D56" s="212"/>
      <c r="E56" s="212"/>
      <c r="F56" s="212"/>
      <c r="G56" s="212"/>
    </row>
    <row r="57" spans="1:10" s="29" customFormat="1" x14ac:dyDescent="0.2">
      <c r="C57" s="166"/>
      <c r="D57" s="215"/>
      <c r="E57" s="212"/>
      <c r="F57" s="212"/>
      <c r="G57" s="215"/>
      <c r="H57" s="30"/>
    </row>
    <row r="58" spans="1:10" s="29" customFormat="1" x14ac:dyDescent="0.2">
      <c r="C58" s="166"/>
      <c r="D58" s="212"/>
      <c r="E58" s="212"/>
      <c r="F58" s="212"/>
      <c r="G58" s="212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5" orientation="portrait" r:id="rId1"/>
  <headerFooter alignWithMargins="0">
    <oddHeader>&amp;L11. sz. melléklet&amp;CNagykovácsi Nk.Önkormányzat 2023. évi
 bevételei és  kiadásai kiemelt előirányzatok szerint, 
kötelező, önként vállalt feladatok bontásban&amp;RAdatok e Ft-ban</oddHeader>
    <oddFooter>&amp;R&amp;F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pane xSplit="3" ySplit="2" topLeftCell="D12" activePane="bottomRight" state="frozen"/>
      <selection activeCell="B3" sqref="B3"/>
      <selection pane="topRight" activeCell="B3" sqref="B3"/>
      <selection pane="bottomLeft" activeCell="B3" sqref="B3"/>
      <selection pane="bottomRight" activeCell="E10" sqref="E1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35" style="15" customWidth="1"/>
    <col min="4" max="4" width="11.140625" style="20" customWidth="1"/>
    <col min="5" max="5" width="12.140625" style="20" customWidth="1"/>
    <col min="6" max="6" width="11" style="20" customWidth="1"/>
    <col min="7" max="7" width="10.140625" style="20" customWidth="1"/>
    <col min="8" max="8" width="16.7109375" style="20" customWidth="1"/>
    <col min="9" max="16384" width="9.140625" style="20"/>
  </cols>
  <sheetData>
    <row r="1" spans="1:8" s="7" customFormat="1" x14ac:dyDescent="0.2">
      <c r="A1" s="10"/>
      <c r="B1" s="10"/>
      <c r="C1" s="5"/>
      <c r="D1" s="176" t="s">
        <v>8</v>
      </c>
      <c r="E1" s="176"/>
      <c r="F1" s="176"/>
      <c r="G1" s="176"/>
    </row>
    <row r="2" spans="1:8" s="7" customFormat="1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x14ac:dyDescent="0.2">
      <c r="A3" s="19" t="s">
        <v>21</v>
      </c>
      <c r="B3" s="19" t="s">
        <v>223</v>
      </c>
      <c r="C3" s="98" t="s">
        <v>83</v>
      </c>
      <c r="D3" s="27"/>
      <c r="E3" s="27"/>
      <c r="F3" s="27"/>
      <c r="G3" s="27">
        <f>SUM(D3:F3)</f>
        <v>0</v>
      </c>
    </row>
    <row r="4" spans="1:8" x14ac:dyDescent="0.2">
      <c r="A4" s="19" t="s">
        <v>22</v>
      </c>
      <c r="B4" s="19" t="s">
        <v>223</v>
      </c>
      <c r="C4" s="98" t="s">
        <v>84</v>
      </c>
      <c r="D4" s="27"/>
      <c r="E4" s="27"/>
      <c r="F4" s="27"/>
      <c r="G4" s="27">
        <f t="shared" ref="G4:G15" si="0">SUM(D4:F4)</f>
        <v>0</v>
      </c>
    </row>
    <row r="5" spans="1:8" x14ac:dyDescent="0.2">
      <c r="A5" s="19" t="s">
        <v>23</v>
      </c>
      <c r="B5" s="19" t="s">
        <v>223</v>
      </c>
      <c r="C5" s="98" t="s">
        <v>350</v>
      </c>
      <c r="D5" s="27"/>
      <c r="E5" s="27"/>
      <c r="F5" s="27"/>
      <c r="G5" s="27">
        <f t="shared" si="0"/>
        <v>0</v>
      </c>
    </row>
    <row r="6" spans="1:8" s="7" customFormat="1" ht="25.5" x14ac:dyDescent="0.2">
      <c r="A6" s="10" t="s">
        <v>30</v>
      </c>
      <c r="B6" s="10" t="s">
        <v>223</v>
      </c>
      <c r="C6" s="99" t="s">
        <v>439</v>
      </c>
      <c r="D6" s="13">
        <f>SUM(D3:D5)</f>
        <v>0</v>
      </c>
      <c r="E6" s="13">
        <f>SUM(E3:E5)</f>
        <v>0</v>
      </c>
      <c r="F6" s="13">
        <f>SUM(F3:F5)</f>
        <v>0</v>
      </c>
      <c r="G6" s="13">
        <f>SUM(D6:F6)</f>
        <v>0</v>
      </c>
      <c r="H6" s="61"/>
    </row>
    <row r="7" spans="1:8" x14ac:dyDescent="0.2">
      <c r="A7" s="19" t="s">
        <v>24</v>
      </c>
      <c r="B7" s="19" t="s">
        <v>223</v>
      </c>
      <c r="C7" s="98" t="s">
        <v>85</v>
      </c>
      <c r="D7" s="27"/>
      <c r="E7" s="27"/>
      <c r="F7" s="27"/>
      <c r="G7" s="27">
        <f t="shared" si="0"/>
        <v>0</v>
      </c>
    </row>
    <row r="8" spans="1:8" x14ac:dyDescent="0.2">
      <c r="A8" s="19" t="s">
        <v>25</v>
      </c>
      <c r="B8" s="19" t="s">
        <v>223</v>
      </c>
      <c r="C8" s="98" t="s">
        <v>247</v>
      </c>
      <c r="D8" s="27"/>
      <c r="E8" s="27"/>
      <c r="F8" s="27"/>
      <c r="G8" s="27">
        <f t="shared" si="0"/>
        <v>0</v>
      </c>
    </row>
    <row r="9" spans="1:8" x14ac:dyDescent="0.2">
      <c r="A9" s="19" t="s">
        <v>26</v>
      </c>
      <c r="B9" s="19" t="s">
        <v>223</v>
      </c>
      <c r="C9" s="98" t="s">
        <v>425</v>
      </c>
      <c r="D9" s="27"/>
      <c r="E9" s="27"/>
      <c r="F9" s="27"/>
      <c r="G9" s="27">
        <f t="shared" si="0"/>
        <v>0</v>
      </c>
    </row>
    <row r="10" spans="1:8" x14ac:dyDescent="0.2">
      <c r="A10" s="19" t="s">
        <v>27</v>
      </c>
      <c r="B10" s="19" t="s">
        <v>223</v>
      </c>
      <c r="C10" s="98" t="s">
        <v>426</v>
      </c>
      <c r="D10" s="27"/>
      <c r="E10" s="27"/>
      <c r="F10" s="27"/>
      <c r="G10" s="27">
        <f t="shared" si="0"/>
        <v>0</v>
      </c>
    </row>
    <row r="11" spans="1:8" s="7" customFormat="1" ht="25.5" x14ac:dyDescent="0.2">
      <c r="A11" s="10" t="s">
        <v>36</v>
      </c>
      <c r="B11" s="10" t="s">
        <v>223</v>
      </c>
      <c r="C11" s="99" t="s">
        <v>433</v>
      </c>
      <c r="D11" s="13">
        <f>SUM(D7:D8)</f>
        <v>0</v>
      </c>
      <c r="E11" s="13">
        <f>SUM(E7:E10)</f>
        <v>0</v>
      </c>
      <c r="F11" s="13">
        <f>SUM(F7:F8)</f>
        <v>0</v>
      </c>
      <c r="G11" s="13">
        <f t="shared" si="0"/>
        <v>0</v>
      </c>
    </row>
    <row r="12" spans="1:8" x14ac:dyDescent="0.2">
      <c r="A12" s="19" t="s">
        <v>28</v>
      </c>
      <c r="B12" s="19" t="s">
        <v>223</v>
      </c>
      <c r="C12" s="98" t="s">
        <v>13</v>
      </c>
      <c r="D12" s="27"/>
      <c r="E12" s="27"/>
      <c r="F12" s="27"/>
      <c r="G12" s="27">
        <f t="shared" si="0"/>
        <v>0</v>
      </c>
    </row>
    <row r="13" spans="1:8" x14ac:dyDescent="0.2">
      <c r="A13" s="19" t="s">
        <v>29</v>
      </c>
      <c r="B13" s="19" t="s">
        <v>223</v>
      </c>
      <c r="C13" s="98" t="s">
        <v>86</v>
      </c>
      <c r="D13" s="27"/>
      <c r="E13" s="27"/>
      <c r="F13" s="27"/>
      <c r="G13" s="27">
        <f t="shared" si="0"/>
        <v>0</v>
      </c>
    </row>
    <row r="14" spans="1:8" s="7" customFormat="1" x14ac:dyDescent="0.2">
      <c r="A14" s="10" t="s">
        <v>38</v>
      </c>
      <c r="B14" s="10" t="s">
        <v>223</v>
      </c>
      <c r="C14" s="99" t="s">
        <v>434</v>
      </c>
      <c r="D14" s="13">
        <f>SUM(D12:D13)</f>
        <v>0</v>
      </c>
      <c r="E14" s="13">
        <f>SUM(E12:E13)</f>
        <v>0</v>
      </c>
      <c r="F14" s="13">
        <f>SUM(F12:F13)</f>
        <v>0</v>
      </c>
      <c r="G14" s="13">
        <f t="shared" si="0"/>
        <v>0</v>
      </c>
    </row>
    <row r="15" spans="1:8" s="6" customFormat="1" ht="25.5" x14ac:dyDescent="0.2">
      <c r="A15" s="11" t="s">
        <v>42</v>
      </c>
      <c r="B15" s="11" t="s">
        <v>223</v>
      </c>
      <c r="C15" s="100" t="s">
        <v>87</v>
      </c>
      <c r="D15" s="14">
        <f>+D6+D11+D14</f>
        <v>0</v>
      </c>
      <c r="E15" s="14">
        <f>+E6+E11+E14</f>
        <v>0</v>
      </c>
      <c r="F15" s="14">
        <f>+F6+F11+F14</f>
        <v>0</v>
      </c>
      <c r="G15" s="14">
        <f t="shared" si="0"/>
        <v>0</v>
      </c>
    </row>
    <row r="17" spans="1:8" ht="43.5" customHeight="1" x14ac:dyDescent="0.2">
      <c r="A17" s="177" t="s">
        <v>419</v>
      </c>
      <c r="B17" s="177"/>
      <c r="C17" s="177"/>
      <c r="D17" s="177"/>
      <c r="E17" s="177"/>
      <c r="F17" s="177"/>
      <c r="G17" s="177"/>
    </row>
    <row r="18" spans="1:8" x14ac:dyDescent="0.2">
      <c r="C18" s="20"/>
    </row>
    <row r="19" spans="1:8" ht="63.75" x14ac:dyDescent="0.2">
      <c r="A19" s="10" t="s">
        <v>118</v>
      </c>
      <c r="B19" s="10"/>
      <c r="C19" s="10" t="s">
        <v>146</v>
      </c>
      <c r="D19" s="1" t="s">
        <v>147</v>
      </c>
      <c r="E19" s="1" t="s">
        <v>148</v>
      </c>
      <c r="F19" s="1" t="s">
        <v>149</v>
      </c>
      <c r="G19" s="1" t="s">
        <v>150</v>
      </c>
      <c r="H19" s="15"/>
    </row>
    <row r="20" spans="1:8" x14ac:dyDescent="0.2">
      <c r="A20" s="19" t="s">
        <v>21</v>
      </c>
      <c r="B20" s="19"/>
      <c r="C20" s="19" t="str">
        <f>+C7</f>
        <v>Pályázati önrészek</v>
      </c>
      <c r="D20" s="27">
        <f>+E7</f>
        <v>0</v>
      </c>
      <c r="E20" s="27"/>
      <c r="F20" s="27"/>
      <c r="G20" s="27"/>
      <c r="H20" s="64"/>
    </row>
    <row r="21" spans="1:8" hidden="1" x14ac:dyDescent="0.2">
      <c r="A21" s="19"/>
      <c r="B21" s="19"/>
      <c r="C21" s="19"/>
      <c r="D21" s="27"/>
      <c r="E21" s="27"/>
      <c r="F21" s="27"/>
      <c r="G21" s="27"/>
      <c r="H21" s="64"/>
    </row>
    <row r="22" spans="1:8" hidden="1" x14ac:dyDescent="0.2">
      <c r="A22" s="19"/>
      <c r="B22" s="19"/>
      <c r="C22" s="19"/>
      <c r="D22" s="27"/>
      <c r="E22" s="27"/>
      <c r="F22" s="27"/>
      <c r="G22" s="27"/>
      <c r="H22" s="64"/>
    </row>
    <row r="23" spans="1:8" hidden="1" x14ac:dyDescent="0.2">
      <c r="A23" s="19"/>
      <c r="B23" s="19"/>
      <c r="C23" s="19"/>
      <c r="D23" s="27"/>
      <c r="E23" s="27"/>
      <c r="F23" s="27"/>
      <c r="G23" s="27"/>
      <c r="H23" s="64"/>
    </row>
    <row r="24" spans="1:8" hidden="1" x14ac:dyDescent="0.2">
      <c r="A24" s="19"/>
      <c r="B24" s="19"/>
      <c r="C24" s="19"/>
      <c r="D24" s="27"/>
      <c r="E24" s="27"/>
      <c r="F24" s="27"/>
      <c r="G24" s="27"/>
      <c r="H24" s="64"/>
    </row>
    <row r="25" spans="1:8" hidden="1" x14ac:dyDescent="0.2">
      <c r="A25" s="19"/>
      <c r="B25" s="19"/>
      <c r="C25" s="19"/>
      <c r="D25" s="27"/>
      <c r="E25" s="27"/>
      <c r="F25" s="27"/>
      <c r="G25" s="27"/>
      <c r="H25" s="64"/>
    </row>
    <row r="26" spans="1:8" x14ac:dyDescent="0.2">
      <c r="A26" s="19"/>
      <c r="B26" s="19"/>
      <c r="C26" s="5" t="s">
        <v>20</v>
      </c>
      <c r="D26" s="13">
        <f>SUM(D20:D25)</f>
        <v>0</v>
      </c>
      <c r="E26" s="13">
        <f>SUM(E20:E25)</f>
        <v>0</v>
      </c>
      <c r="F26" s="13">
        <f>SUM(F20:F25)</f>
        <v>0</v>
      </c>
      <c r="G26" s="13">
        <f>SUM(G20:G25)</f>
        <v>0</v>
      </c>
      <c r="H26" s="61"/>
    </row>
  </sheetData>
  <mergeCells count="2">
    <mergeCell ref="D1:G1"/>
    <mergeCell ref="A17:G17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89" orientation="portrait" r:id="rId1"/>
  <headerFooter alignWithMargins="0">
    <oddHeader>&amp;C11. melléklet a 4/2015. (II.20.) önkormányzati rendelethez
Budakalász Város Önkormányzat 2015. évi tartalékai&amp;RAdatok E Ft-ban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80"/>
  <sheetViews>
    <sheetView workbookViewId="0">
      <pane xSplit="3" ySplit="1" topLeftCell="D72" activePane="bottomRight" state="frozen"/>
      <selection activeCell="B3" sqref="B3"/>
      <selection pane="topRight" activeCell="B3" sqref="B3"/>
      <selection pane="bottomLeft" activeCell="B3" sqref="B3"/>
      <selection pane="bottomRight" activeCell="D80" sqref="D80"/>
    </sheetView>
  </sheetViews>
  <sheetFormatPr defaultColWidth="9.140625" defaultRowHeight="12.75" x14ac:dyDescent="0.2"/>
  <cols>
    <col min="1" max="1" width="6.28515625" style="20" customWidth="1"/>
    <col min="2" max="2" width="11.28515625" style="20" customWidth="1"/>
    <col min="3" max="3" width="44" style="15" bestFit="1" customWidth="1"/>
    <col min="4" max="4" width="11.140625" style="20" customWidth="1"/>
    <col min="5" max="5" width="12.7109375" style="20" customWidth="1"/>
    <col min="6" max="6" width="11" style="20" customWidth="1"/>
    <col min="7" max="7" width="10.140625" style="20" customWidth="1"/>
    <col min="8" max="8" width="13.28515625" style="20" customWidth="1"/>
    <col min="9" max="16384" width="9.140625" style="20"/>
  </cols>
  <sheetData>
    <row r="1" spans="1:7" s="7" customFormat="1" ht="38.25" x14ac:dyDescent="0.2">
      <c r="A1" s="5" t="s">
        <v>10</v>
      </c>
      <c r="B1" s="5" t="s">
        <v>209</v>
      </c>
      <c r="C1" s="5" t="s">
        <v>9</v>
      </c>
      <c r="D1" s="5" t="s">
        <v>19</v>
      </c>
      <c r="E1" s="5" t="s">
        <v>208</v>
      </c>
      <c r="F1" s="5" t="s">
        <v>248</v>
      </c>
      <c r="G1" s="5" t="s">
        <v>20</v>
      </c>
    </row>
    <row r="2" spans="1:7" x14ac:dyDescent="0.2">
      <c r="A2" s="19" t="s">
        <v>21</v>
      </c>
      <c r="B2" s="19"/>
      <c r="C2" s="98" t="s">
        <v>429</v>
      </c>
      <c r="D2" s="103">
        <f>SUM(D3:D7)</f>
        <v>0</v>
      </c>
      <c r="E2" s="103">
        <f>SUM(E3:E7)</f>
        <v>0</v>
      </c>
      <c r="F2" s="103">
        <f>SUM(F3:F7)</f>
        <v>0</v>
      </c>
      <c r="G2" s="27">
        <f>SUM(G3:G7)</f>
        <v>0</v>
      </c>
    </row>
    <row r="3" spans="1:7" s="18" customFormat="1" x14ac:dyDescent="0.2">
      <c r="A3" s="16" t="s">
        <v>271</v>
      </c>
      <c r="B3" s="16" t="s">
        <v>239</v>
      </c>
      <c r="C3" s="104" t="s">
        <v>199</v>
      </c>
      <c r="D3" s="105"/>
      <c r="E3" s="105"/>
      <c r="F3" s="105"/>
      <c r="G3" s="62">
        <f t="shared" ref="G3:G54" si="0">SUM(D3:F3)</f>
        <v>0</v>
      </c>
    </row>
    <row r="4" spans="1:7" s="18" customFormat="1" x14ac:dyDescent="0.2">
      <c r="A4" s="16" t="s">
        <v>272</v>
      </c>
      <c r="B4" s="16" t="s">
        <v>411</v>
      </c>
      <c r="C4" s="104" t="s">
        <v>318</v>
      </c>
      <c r="D4" s="105"/>
      <c r="E4" s="105"/>
      <c r="F4" s="105"/>
      <c r="G4" s="62">
        <f t="shared" si="0"/>
        <v>0</v>
      </c>
    </row>
    <row r="5" spans="1:7" s="18" customFormat="1" x14ac:dyDescent="0.2">
      <c r="A5" s="16" t="s">
        <v>385</v>
      </c>
      <c r="B5" s="16" t="s">
        <v>411</v>
      </c>
      <c r="C5" s="104" t="s">
        <v>388</v>
      </c>
      <c r="D5" s="105"/>
      <c r="E5" s="105"/>
      <c r="F5" s="105"/>
      <c r="G5" s="62">
        <f t="shared" si="0"/>
        <v>0</v>
      </c>
    </row>
    <row r="6" spans="1:7" s="18" customFormat="1" x14ac:dyDescent="0.2">
      <c r="A6" s="16" t="s">
        <v>387</v>
      </c>
      <c r="B6" s="16" t="s">
        <v>239</v>
      </c>
      <c r="C6" s="104" t="s">
        <v>386</v>
      </c>
      <c r="D6" s="105"/>
      <c r="E6" s="105"/>
      <c r="F6" s="105"/>
      <c r="G6" s="62">
        <f t="shared" si="0"/>
        <v>0</v>
      </c>
    </row>
    <row r="7" spans="1:7" s="18" customFormat="1" ht="25.5" x14ac:dyDescent="0.2">
      <c r="A7" s="16" t="s">
        <v>427</v>
      </c>
      <c r="B7" s="16" t="s">
        <v>239</v>
      </c>
      <c r="C7" s="104" t="s">
        <v>428</v>
      </c>
      <c r="D7" s="105"/>
      <c r="E7" s="105"/>
      <c r="F7" s="105"/>
      <c r="G7" s="62">
        <f t="shared" si="0"/>
        <v>0</v>
      </c>
    </row>
    <row r="8" spans="1:7" x14ac:dyDescent="0.2">
      <c r="A8" s="19" t="s">
        <v>22</v>
      </c>
      <c r="B8" s="19" t="s">
        <v>239</v>
      </c>
      <c r="C8" s="98" t="s">
        <v>319</v>
      </c>
      <c r="D8" s="103"/>
      <c r="E8" s="103"/>
      <c r="F8" s="103"/>
      <c r="G8" s="27">
        <f t="shared" si="0"/>
        <v>0</v>
      </c>
    </row>
    <row r="9" spans="1:7" ht="25.5" x14ac:dyDescent="0.2">
      <c r="A9" s="19" t="s">
        <v>23</v>
      </c>
      <c r="B9" s="19" t="s">
        <v>240</v>
      </c>
      <c r="C9" s="98" t="s">
        <v>391</v>
      </c>
      <c r="D9" s="103"/>
      <c r="E9" s="103"/>
      <c r="F9" s="103"/>
      <c r="G9" s="27">
        <f t="shared" si="0"/>
        <v>0</v>
      </c>
    </row>
    <row r="10" spans="1:7" x14ac:dyDescent="0.2">
      <c r="A10" s="19" t="s">
        <v>24</v>
      </c>
      <c r="B10" s="19" t="s">
        <v>239</v>
      </c>
      <c r="C10" s="98" t="s">
        <v>320</v>
      </c>
      <c r="D10" s="103"/>
      <c r="E10" s="103"/>
      <c r="F10" s="103"/>
      <c r="G10" s="27">
        <f t="shared" si="0"/>
        <v>0</v>
      </c>
    </row>
    <row r="11" spans="1:7" x14ac:dyDescent="0.2">
      <c r="A11" s="19" t="s">
        <v>25</v>
      </c>
      <c r="B11" s="19" t="s">
        <v>239</v>
      </c>
      <c r="C11" s="98" t="s">
        <v>321</v>
      </c>
      <c r="D11" s="103"/>
      <c r="E11" s="103"/>
      <c r="F11" s="103"/>
      <c r="G11" s="27">
        <f t="shared" si="0"/>
        <v>0</v>
      </c>
    </row>
    <row r="12" spans="1:7" x14ac:dyDescent="0.2">
      <c r="A12" s="19" t="s">
        <v>26</v>
      </c>
      <c r="B12" s="19" t="s">
        <v>239</v>
      </c>
      <c r="C12" s="98" t="s">
        <v>322</v>
      </c>
      <c r="D12" s="103"/>
      <c r="E12" s="103"/>
      <c r="F12" s="103"/>
      <c r="G12" s="27">
        <f t="shared" si="0"/>
        <v>0</v>
      </c>
    </row>
    <row r="13" spans="1:7" x14ac:dyDescent="0.2">
      <c r="A13" s="19" t="s">
        <v>27</v>
      </c>
      <c r="B13" s="19" t="s">
        <v>239</v>
      </c>
      <c r="C13" s="98" t="s">
        <v>323</v>
      </c>
      <c r="D13" s="103"/>
      <c r="E13" s="103"/>
      <c r="F13" s="103"/>
      <c r="G13" s="27">
        <f t="shared" si="0"/>
        <v>0</v>
      </c>
    </row>
    <row r="14" spans="1:7" x14ac:dyDescent="0.2">
      <c r="A14" s="19" t="s">
        <v>28</v>
      </c>
      <c r="B14" s="19" t="s">
        <v>239</v>
      </c>
      <c r="C14" s="98" t="s">
        <v>324</v>
      </c>
      <c r="D14" s="103"/>
      <c r="E14" s="103"/>
      <c r="F14" s="103"/>
      <c r="G14" s="27">
        <f t="shared" si="0"/>
        <v>0</v>
      </c>
    </row>
    <row r="15" spans="1:7" x14ac:dyDescent="0.2">
      <c r="A15" s="19" t="s">
        <v>29</v>
      </c>
      <c r="B15" s="19" t="s">
        <v>411</v>
      </c>
      <c r="C15" s="98" t="s">
        <v>384</v>
      </c>
      <c r="D15" s="103"/>
      <c r="E15" s="103"/>
      <c r="F15" s="103"/>
      <c r="G15" s="27">
        <f t="shared" si="0"/>
        <v>0</v>
      </c>
    </row>
    <row r="16" spans="1:7" x14ac:dyDescent="0.2">
      <c r="A16" s="19" t="s">
        <v>31</v>
      </c>
      <c r="B16" s="19" t="s">
        <v>239</v>
      </c>
      <c r="C16" s="98" t="s">
        <v>325</v>
      </c>
      <c r="D16" s="103"/>
      <c r="E16" s="103"/>
      <c r="F16" s="103"/>
      <c r="G16" s="27">
        <f t="shared" si="0"/>
        <v>0</v>
      </c>
    </row>
    <row r="17" spans="1:7" x14ac:dyDescent="0.2">
      <c r="A17" s="19" t="s">
        <v>32</v>
      </c>
      <c r="B17" s="19" t="s">
        <v>239</v>
      </c>
      <c r="C17" s="98" t="s">
        <v>326</v>
      </c>
      <c r="D17" s="103"/>
      <c r="E17" s="103"/>
      <c r="F17" s="103"/>
      <c r="G17" s="27">
        <f t="shared" si="0"/>
        <v>0</v>
      </c>
    </row>
    <row r="18" spans="1:7" x14ac:dyDescent="0.2">
      <c r="A18" s="19" t="s">
        <v>33</v>
      </c>
      <c r="B18" s="19" t="s">
        <v>239</v>
      </c>
      <c r="C18" s="98" t="s">
        <v>327</v>
      </c>
      <c r="D18" s="103"/>
      <c r="E18" s="103"/>
      <c r="F18" s="103"/>
      <c r="G18" s="27">
        <f t="shared" si="0"/>
        <v>0</v>
      </c>
    </row>
    <row r="19" spans="1:7" x14ac:dyDescent="0.2">
      <c r="A19" s="19" t="s">
        <v>34</v>
      </c>
      <c r="B19" s="19" t="s">
        <v>239</v>
      </c>
      <c r="C19" s="98" t="s">
        <v>328</v>
      </c>
      <c r="D19" s="103"/>
      <c r="E19" s="103"/>
      <c r="F19" s="103"/>
      <c r="G19" s="27">
        <f t="shared" si="0"/>
        <v>0</v>
      </c>
    </row>
    <row r="20" spans="1:7" x14ac:dyDescent="0.2">
      <c r="A20" s="19" t="s">
        <v>35</v>
      </c>
      <c r="B20" s="19" t="s">
        <v>239</v>
      </c>
      <c r="C20" s="98" t="s">
        <v>383</v>
      </c>
      <c r="D20" s="103"/>
      <c r="E20" s="103"/>
      <c r="F20" s="103"/>
      <c r="G20" s="27">
        <f t="shared" si="0"/>
        <v>0</v>
      </c>
    </row>
    <row r="21" spans="1:7" x14ac:dyDescent="0.2">
      <c r="A21" s="19" t="s">
        <v>39</v>
      </c>
      <c r="B21" s="19" t="s">
        <v>239</v>
      </c>
      <c r="C21" s="98" t="s">
        <v>329</v>
      </c>
      <c r="D21" s="103"/>
      <c r="E21" s="103"/>
      <c r="F21" s="103"/>
      <c r="G21" s="27">
        <f t="shared" si="0"/>
        <v>0</v>
      </c>
    </row>
    <row r="22" spans="1:7" x14ac:dyDescent="0.2">
      <c r="A22" s="19" t="s">
        <v>40</v>
      </c>
      <c r="B22" s="19" t="s">
        <v>239</v>
      </c>
      <c r="C22" s="98" t="s">
        <v>330</v>
      </c>
      <c r="D22" s="103"/>
      <c r="E22" s="103"/>
      <c r="F22" s="103"/>
      <c r="G22" s="27">
        <f t="shared" si="0"/>
        <v>0</v>
      </c>
    </row>
    <row r="23" spans="1:7" x14ac:dyDescent="0.2">
      <c r="A23" s="19" t="s">
        <v>41</v>
      </c>
      <c r="B23" s="19" t="s">
        <v>239</v>
      </c>
      <c r="C23" s="98" t="s">
        <v>430</v>
      </c>
      <c r="D23" s="103"/>
      <c r="E23" s="103"/>
      <c r="F23" s="103"/>
      <c r="G23" s="27">
        <f t="shared" si="0"/>
        <v>0</v>
      </c>
    </row>
    <row r="24" spans="1:7" x14ac:dyDescent="0.2">
      <c r="A24" s="19" t="s">
        <v>43</v>
      </c>
      <c r="B24" s="19" t="s">
        <v>239</v>
      </c>
      <c r="C24" s="98" t="s">
        <v>431</v>
      </c>
      <c r="D24" s="103"/>
      <c r="E24" s="103"/>
      <c r="F24" s="103"/>
      <c r="G24" s="27">
        <f t="shared" si="0"/>
        <v>0</v>
      </c>
    </row>
    <row r="25" spans="1:7" x14ac:dyDescent="0.2">
      <c r="A25" s="19" t="s">
        <v>44</v>
      </c>
      <c r="B25" s="19" t="s">
        <v>239</v>
      </c>
      <c r="C25" s="98" t="s">
        <v>432</v>
      </c>
      <c r="D25" s="103"/>
      <c r="E25" s="103"/>
      <c r="F25" s="103"/>
      <c r="G25" s="27">
        <f t="shared" si="0"/>
        <v>0</v>
      </c>
    </row>
    <row r="26" spans="1:7" x14ac:dyDescent="0.2">
      <c r="A26" s="19" t="s">
        <v>45</v>
      </c>
      <c r="B26" s="19" t="s">
        <v>239</v>
      </c>
      <c r="C26" s="98" t="s">
        <v>331</v>
      </c>
      <c r="D26" s="103"/>
      <c r="E26" s="103"/>
      <c r="F26" s="103"/>
      <c r="G26" s="27">
        <f t="shared" si="0"/>
        <v>0</v>
      </c>
    </row>
    <row r="27" spans="1:7" x14ac:dyDescent="0.2">
      <c r="A27" s="19" t="s">
        <v>46</v>
      </c>
      <c r="B27" s="19" t="s">
        <v>239</v>
      </c>
      <c r="C27" s="98" t="s">
        <v>332</v>
      </c>
      <c r="D27" s="103"/>
      <c r="E27" s="103"/>
      <c r="F27" s="103"/>
      <c r="G27" s="27">
        <f t="shared" si="0"/>
        <v>0</v>
      </c>
    </row>
    <row r="28" spans="1:7" x14ac:dyDescent="0.2">
      <c r="A28" s="19" t="s">
        <v>47</v>
      </c>
      <c r="B28" s="19" t="s">
        <v>239</v>
      </c>
      <c r="C28" s="98" t="s">
        <v>333</v>
      </c>
      <c r="D28" s="103"/>
      <c r="E28" s="103"/>
      <c r="F28" s="103"/>
      <c r="G28" s="27">
        <f t="shared" si="0"/>
        <v>0</v>
      </c>
    </row>
    <row r="29" spans="1:7" x14ac:dyDescent="0.2">
      <c r="A29" s="19" t="s">
        <v>48</v>
      </c>
      <c r="B29" s="19" t="s">
        <v>411</v>
      </c>
      <c r="C29" s="98" t="s">
        <v>334</v>
      </c>
      <c r="D29" s="103"/>
      <c r="E29" s="103"/>
      <c r="F29" s="103"/>
      <c r="G29" s="27">
        <f t="shared" si="0"/>
        <v>0</v>
      </c>
    </row>
    <row r="30" spans="1:7" x14ac:dyDescent="0.2">
      <c r="A30" s="19" t="s">
        <v>49</v>
      </c>
      <c r="B30" s="19" t="s">
        <v>411</v>
      </c>
      <c r="C30" s="98" t="s">
        <v>335</v>
      </c>
      <c r="D30" s="103"/>
      <c r="E30" s="103"/>
      <c r="F30" s="103"/>
      <c r="G30" s="27">
        <f t="shared" si="0"/>
        <v>0</v>
      </c>
    </row>
    <row r="31" spans="1:7" x14ac:dyDescent="0.2">
      <c r="A31" s="19" t="s">
        <v>50</v>
      </c>
      <c r="B31" s="19" t="s">
        <v>241</v>
      </c>
      <c r="C31" s="98" t="s">
        <v>336</v>
      </c>
      <c r="D31" s="103"/>
      <c r="E31" s="103"/>
      <c r="F31" s="103"/>
      <c r="G31" s="27">
        <f t="shared" si="0"/>
        <v>0</v>
      </c>
    </row>
    <row r="32" spans="1:7" x14ac:dyDescent="0.2">
      <c r="A32" s="19" t="s">
        <v>52</v>
      </c>
      <c r="B32" s="19" t="s">
        <v>241</v>
      </c>
      <c r="C32" s="98" t="s">
        <v>337</v>
      </c>
      <c r="D32" s="103"/>
      <c r="E32" s="103"/>
      <c r="F32" s="103"/>
      <c r="G32" s="27">
        <f t="shared" si="0"/>
        <v>0</v>
      </c>
    </row>
    <row r="33" spans="1:7" x14ac:dyDescent="0.2">
      <c r="A33" s="19" t="s">
        <v>53</v>
      </c>
      <c r="B33" s="19" t="s">
        <v>241</v>
      </c>
      <c r="C33" s="98" t="s">
        <v>347</v>
      </c>
      <c r="D33" s="103"/>
      <c r="E33" s="103"/>
      <c r="F33" s="103"/>
      <c r="G33" s="27">
        <f t="shared" si="0"/>
        <v>0</v>
      </c>
    </row>
    <row r="34" spans="1:7" x14ac:dyDescent="0.2">
      <c r="A34" s="19" t="s">
        <v>54</v>
      </c>
      <c r="B34" s="19" t="s">
        <v>239</v>
      </c>
      <c r="C34" s="98" t="s">
        <v>338</v>
      </c>
      <c r="D34" s="103"/>
      <c r="E34" s="103"/>
      <c r="F34" s="103"/>
      <c r="G34" s="27">
        <f t="shared" si="0"/>
        <v>0</v>
      </c>
    </row>
    <row r="35" spans="1:7" x14ac:dyDescent="0.2">
      <c r="A35" s="19" t="s">
        <v>382</v>
      </c>
      <c r="B35" s="19" t="s">
        <v>241</v>
      </c>
      <c r="C35" s="98" t="s">
        <v>344</v>
      </c>
      <c r="D35" s="103"/>
      <c r="E35" s="103"/>
      <c r="F35" s="103"/>
      <c r="G35" s="27">
        <f t="shared" si="0"/>
        <v>0</v>
      </c>
    </row>
    <row r="36" spans="1:7" x14ac:dyDescent="0.2">
      <c r="A36" s="19" t="s">
        <v>55</v>
      </c>
      <c r="B36" s="19" t="s">
        <v>241</v>
      </c>
      <c r="C36" s="98" t="s">
        <v>348</v>
      </c>
      <c r="D36" s="103"/>
      <c r="E36" s="103"/>
      <c r="F36" s="103"/>
      <c r="G36" s="27">
        <f t="shared" si="0"/>
        <v>0</v>
      </c>
    </row>
    <row r="37" spans="1:7" s="7" customFormat="1" ht="25.5" x14ac:dyDescent="0.2">
      <c r="A37" s="10" t="s">
        <v>30</v>
      </c>
      <c r="B37" s="10"/>
      <c r="C37" s="99" t="s">
        <v>392</v>
      </c>
      <c r="D37" s="106">
        <f>SUM(D3:D36)</f>
        <v>0</v>
      </c>
      <c r="E37" s="106">
        <f>SUM(E3:E36)</f>
        <v>0</v>
      </c>
      <c r="F37" s="106">
        <f>SUM(F3:F36)</f>
        <v>0</v>
      </c>
      <c r="G37" s="13">
        <f>SUM(D37:F37)</f>
        <v>0</v>
      </c>
    </row>
    <row r="38" spans="1:7" x14ac:dyDescent="0.2">
      <c r="A38" s="19" t="s">
        <v>56</v>
      </c>
      <c r="B38" s="19" t="s">
        <v>239</v>
      </c>
      <c r="C38" s="98" t="s">
        <v>339</v>
      </c>
      <c r="D38" s="103"/>
      <c r="E38" s="103"/>
      <c r="F38" s="103"/>
      <c r="G38" s="27">
        <f t="shared" si="0"/>
        <v>0</v>
      </c>
    </row>
    <row r="39" spans="1:7" x14ac:dyDescent="0.2">
      <c r="A39" s="19" t="s">
        <v>59</v>
      </c>
      <c r="B39" s="19" t="s">
        <v>240</v>
      </c>
      <c r="C39" s="98" t="s">
        <v>340</v>
      </c>
      <c r="D39" s="103"/>
      <c r="E39" s="103"/>
      <c r="F39" s="103"/>
      <c r="G39" s="27">
        <f t="shared" si="0"/>
        <v>0</v>
      </c>
    </row>
    <row r="40" spans="1:7" x14ac:dyDescent="0.2">
      <c r="A40" s="19" t="s">
        <v>393</v>
      </c>
      <c r="B40" s="19" t="s">
        <v>240</v>
      </c>
      <c r="C40" s="98" t="s">
        <v>341</v>
      </c>
      <c r="D40" s="103"/>
      <c r="E40" s="103"/>
      <c r="F40" s="103"/>
      <c r="G40" s="27">
        <f t="shared" si="0"/>
        <v>0</v>
      </c>
    </row>
    <row r="41" spans="1:7" x14ac:dyDescent="0.2">
      <c r="A41" s="19" t="s">
        <v>394</v>
      </c>
      <c r="B41" s="19" t="s">
        <v>241</v>
      </c>
      <c r="C41" s="98" t="s">
        <v>342</v>
      </c>
      <c r="D41" s="103"/>
      <c r="E41" s="103"/>
      <c r="F41" s="103"/>
      <c r="G41" s="27">
        <f t="shared" si="0"/>
        <v>0</v>
      </c>
    </row>
    <row r="42" spans="1:7" x14ac:dyDescent="0.2">
      <c r="A42" s="19" t="s">
        <v>395</v>
      </c>
      <c r="B42" s="19" t="s">
        <v>241</v>
      </c>
      <c r="C42" s="98" t="s">
        <v>343</v>
      </c>
      <c r="D42" s="103"/>
      <c r="E42" s="103"/>
      <c r="F42" s="103"/>
      <c r="G42" s="27">
        <f t="shared" si="0"/>
        <v>0</v>
      </c>
    </row>
    <row r="43" spans="1:7" ht="25.5" x14ac:dyDescent="0.2">
      <c r="A43" s="19" t="s">
        <v>396</v>
      </c>
      <c r="B43" s="19" t="s">
        <v>241</v>
      </c>
      <c r="C43" s="98" t="s">
        <v>346</v>
      </c>
      <c r="D43" s="103"/>
      <c r="E43" s="103"/>
      <c r="F43" s="103"/>
      <c r="G43" s="27">
        <f t="shared" si="0"/>
        <v>0</v>
      </c>
    </row>
    <row r="44" spans="1:7" x14ac:dyDescent="0.2">
      <c r="A44" s="19" t="s">
        <v>397</v>
      </c>
      <c r="B44" s="85" t="s">
        <v>241</v>
      </c>
      <c r="C44" s="107" t="s">
        <v>345</v>
      </c>
      <c r="D44" s="103"/>
      <c r="E44" s="103"/>
      <c r="F44" s="103"/>
      <c r="G44" s="27">
        <f t="shared" si="0"/>
        <v>0</v>
      </c>
    </row>
    <row r="45" spans="1:7" s="7" customFormat="1" ht="25.5" x14ac:dyDescent="0.2">
      <c r="A45" s="10" t="s">
        <v>36</v>
      </c>
      <c r="B45" s="10"/>
      <c r="C45" s="99" t="s">
        <v>398</v>
      </c>
      <c r="D45" s="106">
        <f>SUM(D38:D44)</f>
        <v>0</v>
      </c>
      <c r="E45" s="106">
        <f>SUM(E38:E44)</f>
        <v>0</v>
      </c>
      <c r="F45" s="106">
        <f>SUM(F38:F44)</f>
        <v>0</v>
      </c>
      <c r="G45" s="13">
        <f t="shared" si="0"/>
        <v>0</v>
      </c>
    </row>
    <row r="46" spans="1:7" x14ac:dyDescent="0.2">
      <c r="A46" s="19" t="s">
        <v>399</v>
      </c>
      <c r="B46" s="19" t="s">
        <v>239</v>
      </c>
      <c r="C46" s="98" t="s">
        <v>349</v>
      </c>
      <c r="D46" s="103"/>
      <c r="E46" s="103"/>
      <c r="F46" s="103"/>
      <c r="G46" s="27">
        <f t="shared" si="0"/>
        <v>0</v>
      </c>
    </row>
    <row r="47" spans="1:7" s="7" customFormat="1" x14ac:dyDescent="0.2">
      <c r="A47" s="19" t="s">
        <v>400</v>
      </c>
      <c r="B47" s="19" t="s">
        <v>240</v>
      </c>
      <c r="C47" s="98" t="s">
        <v>192</v>
      </c>
      <c r="D47" s="103"/>
      <c r="E47" s="103"/>
      <c r="F47" s="103"/>
      <c r="G47" s="27">
        <f t="shared" si="0"/>
        <v>0</v>
      </c>
    </row>
    <row r="48" spans="1:7" x14ac:dyDescent="0.2">
      <c r="A48" s="19" t="s">
        <v>401</v>
      </c>
      <c r="B48" s="19" t="s">
        <v>239</v>
      </c>
      <c r="C48" s="98" t="s">
        <v>421</v>
      </c>
      <c r="D48" s="103"/>
      <c r="E48" s="103"/>
      <c r="F48" s="103"/>
      <c r="G48" s="27">
        <f t="shared" si="0"/>
        <v>0</v>
      </c>
    </row>
    <row r="49" spans="1:10" s="7" customFormat="1" ht="25.5" x14ac:dyDescent="0.2">
      <c r="A49" s="10" t="s">
        <v>38</v>
      </c>
      <c r="B49" s="10"/>
      <c r="C49" s="99" t="s">
        <v>402</v>
      </c>
      <c r="D49" s="106">
        <f>SUM(D46:D48)</f>
        <v>0</v>
      </c>
      <c r="E49" s="106">
        <f>SUM(E46:E48)</f>
        <v>0</v>
      </c>
      <c r="F49" s="106">
        <f>SUM(F46:F48)</f>
        <v>0</v>
      </c>
      <c r="G49" s="13">
        <f t="shared" si="0"/>
        <v>0</v>
      </c>
    </row>
    <row r="50" spans="1:10" x14ac:dyDescent="0.2">
      <c r="A50" s="19" t="s">
        <v>403</v>
      </c>
      <c r="B50" s="19" t="s">
        <v>239</v>
      </c>
      <c r="C50" s="98" t="s">
        <v>192</v>
      </c>
      <c r="D50" s="103"/>
      <c r="E50" s="103"/>
      <c r="F50" s="103"/>
      <c r="G50" s="27">
        <f t="shared" si="0"/>
        <v>0</v>
      </c>
    </row>
    <row r="51" spans="1:10" s="7" customFormat="1" x14ac:dyDescent="0.2">
      <c r="A51" s="10" t="s">
        <v>42</v>
      </c>
      <c r="B51" s="10"/>
      <c r="C51" s="99" t="s">
        <v>404</v>
      </c>
      <c r="D51" s="106">
        <f>SUM(D50:D50)</f>
        <v>0</v>
      </c>
      <c r="E51" s="106">
        <f>SUM(E50:E50)</f>
        <v>0</v>
      </c>
      <c r="F51" s="106">
        <f>SUM(F50:F50)</f>
        <v>0</v>
      </c>
      <c r="G51" s="13">
        <f t="shared" si="0"/>
        <v>0</v>
      </c>
    </row>
    <row r="52" spans="1:10" s="7" customFormat="1" x14ac:dyDescent="0.2">
      <c r="A52" s="19" t="s">
        <v>405</v>
      </c>
      <c r="B52" s="19" t="s">
        <v>239</v>
      </c>
      <c r="C52" s="98" t="s">
        <v>192</v>
      </c>
      <c r="D52" s="103"/>
      <c r="E52" s="103"/>
      <c r="F52" s="103"/>
      <c r="G52" s="27">
        <f t="shared" si="0"/>
        <v>0</v>
      </c>
    </row>
    <row r="53" spans="1:10" s="7" customFormat="1" x14ac:dyDescent="0.2">
      <c r="A53" s="10" t="s">
        <v>51</v>
      </c>
      <c r="B53" s="10"/>
      <c r="C53" s="99" t="s">
        <v>406</v>
      </c>
      <c r="D53" s="106">
        <f>+D52</f>
        <v>0</v>
      </c>
      <c r="E53" s="106">
        <f>+E52</f>
        <v>0</v>
      </c>
      <c r="F53" s="106">
        <f>+F52</f>
        <v>0</v>
      </c>
      <c r="G53" s="13">
        <f t="shared" si="0"/>
        <v>0</v>
      </c>
    </row>
    <row r="54" spans="1:10" s="7" customFormat="1" x14ac:dyDescent="0.2">
      <c r="A54" s="19" t="s">
        <v>407</v>
      </c>
      <c r="B54" s="19" t="s">
        <v>239</v>
      </c>
      <c r="C54" s="98" t="s">
        <v>192</v>
      </c>
      <c r="D54" s="103"/>
      <c r="E54" s="103"/>
      <c r="F54" s="103"/>
      <c r="G54" s="27">
        <f t="shared" si="0"/>
        <v>0</v>
      </c>
    </row>
    <row r="55" spans="1:10" s="7" customFormat="1" ht="25.5" x14ac:dyDescent="0.2">
      <c r="A55" s="10" t="s">
        <v>57</v>
      </c>
      <c r="B55" s="10"/>
      <c r="C55" s="99" t="s">
        <v>408</v>
      </c>
      <c r="D55" s="106">
        <f>SUM(D54)</f>
        <v>0</v>
      </c>
      <c r="E55" s="106">
        <f>SUM(E54)</f>
        <v>0</v>
      </c>
      <c r="F55" s="106">
        <f>SUM(F54)</f>
        <v>0</v>
      </c>
      <c r="G55" s="13">
        <f>SUM(G54)</f>
        <v>0</v>
      </c>
    </row>
    <row r="56" spans="1:10" x14ac:dyDescent="0.2">
      <c r="A56" s="19" t="s">
        <v>409</v>
      </c>
      <c r="B56" s="19" t="s">
        <v>239</v>
      </c>
      <c r="C56" s="98" t="s">
        <v>192</v>
      </c>
      <c r="D56" s="103"/>
      <c r="E56" s="103"/>
      <c r="F56" s="103"/>
      <c r="G56" s="27">
        <f>SUM(D56:F56)</f>
        <v>0</v>
      </c>
    </row>
    <row r="57" spans="1:10" s="7" customFormat="1" x14ac:dyDescent="0.2">
      <c r="A57" s="10" t="s">
        <v>58</v>
      </c>
      <c r="B57" s="10"/>
      <c r="C57" s="99" t="s">
        <v>410</v>
      </c>
      <c r="D57" s="106">
        <f>SUM(D56)</f>
        <v>0</v>
      </c>
      <c r="E57" s="106">
        <f>SUM(E56)</f>
        <v>0</v>
      </c>
      <c r="F57" s="106">
        <f>SUM(F56)</f>
        <v>0</v>
      </c>
      <c r="G57" s="13">
        <f>SUM(G56)</f>
        <v>0</v>
      </c>
    </row>
    <row r="58" spans="1:10" s="7" customFormat="1" x14ac:dyDescent="0.2">
      <c r="A58" s="11" t="s">
        <v>58</v>
      </c>
      <c r="B58" s="11"/>
      <c r="C58" s="100" t="s">
        <v>143</v>
      </c>
      <c r="D58" s="108">
        <f>SUM(D57,D55,D53,D51,D49,D45,D37)</f>
        <v>0</v>
      </c>
      <c r="E58" s="108">
        <f>SUM(E57,E55,E53,E51,E49,E45,E37)</f>
        <v>0</v>
      </c>
      <c r="F58" s="108">
        <f>SUM(F57,F55,F53,F51,F49,F45,F37)</f>
        <v>0</v>
      </c>
      <c r="G58" s="14">
        <f>SUM(G57,G55,G53,G51,G49,G45,G37)</f>
        <v>0</v>
      </c>
      <c r="I58" s="61"/>
      <c r="J58" s="61"/>
    </row>
    <row r="60" spans="1:10" ht="43.5" customHeight="1" x14ac:dyDescent="0.2">
      <c r="A60" s="178" t="s">
        <v>420</v>
      </c>
      <c r="B60" s="179"/>
      <c r="C60" s="179"/>
      <c r="D60" s="179"/>
      <c r="E60" s="179"/>
      <c r="F60" s="179"/>
      <c r="G60" s="180"/>
    </row>
    <row r="61" spans="1:10" x14ac:dyDescent="0.2">
      <c r="C61" s="20"/>
    </row>
    <row r="62" spans="1:10" ht="63.75" x14ac:dyDescent="0.2">
      <c r="A62" s="10" t="s">
        <v>118</v>
      </c>
      <c r="B62" s="10"/>
      <c r="C62" s="10" t="s">
        <v>146</v>
      </c>
      <c r="D62" s="1" t="s">
        <v>147</v>
      </c>
      <c r="E62" s="1" t="s">
        <v>148</v>
      </c>
      <c r="F62" s="1" t="s">
        <v>149</v>
      </c>
      <c r="G62" s="1" t="s">
        <v>150</v>
      </c>
      <c r="H62" s="15"/>
    </row>
    <row r="63" spans="1:10" hidden="1" x14ac:dyDescent="0.2">
      <c r="A63" s="19" t="s">
        <v>21</v>
      </c>
      <c r="B63" s="19"/>
      <c r="C63" s="19" t="s">
        <v>205</v>
      </c>
      <c r="D63" s="27"/>
      <c r="E63" s="27"/>
      <c r="F63" s="27"/>
      <c r="G63" s="27"/>
      <c r="H63" s="64"/>
    </row>
    <row r="64" spans="1:10" x14ac:dyDescent="0.2">
      <c r="A64" s="19" t="s">
        <v>21</v>
      </c>
      <c r="B64" s="19"/>
      <c r="C64" s="19" t="s">
        <v>206</v>
      </c>
      <c r="D64" s="27">
        <f>+D8</f>
        <v>0</v>
      </c>
      <c r="E64" s="27"/>
      <c r="F64" s="27"/>
      <c r="G64" s="27"/>
      <c r="H64" s="64"/>
    </row>
    <row r="65" spans="1:8" hidden="1" x14ac:dyDescent="0.2">
      <c r="A65" s="19"/>
      <c r="B65" s="19"/>
      <c r="C65" s="19"/>
      <c r="D65" s="27"/>
      <c r="E65" s="27"/>
      <c r="F65" s="27"/>
      <c r="G65" s="27"/>
      <c r="H65" s="64"/>
    </row>
    <row r="66" spans="1:8" hidden="1" x14ac:dyDescent="0.2">
      <c r="A66" s="19"/>
      <c r="B66" s="19"/>
      <c r="C66" s="19"/>
      <c r="D66" s="27"/>
      <c r="E66" s="27"/>
      <c r="F66" s="27"/>
      <c r="G66" s="27"/>
      <c r="H66" s="64"/>
    </row>
    <row r="67" spans="1:8" hidden="1" x14ac:dyDescent="0.2">
      <c r="A67" s="19"/>
      <c r="B67" s="19"/>
      <c r="C67" s="19"/>
      <c r="D67" s="27"/>
      <c r="E67" s="27"/>
      <c r="F67" s="27"/>
      <c r="G67" s="27"/>
      <c r="H67" s="64"/>
    </row>
    <row r="68" spans="1:8" hidden="1" x14ac:dyDescent="0.2">
      <c r="A68" s="19"/>
      <c r="B68" s="19"/>
      <c r="C68" s="19"/>
      <c r="D68" s="27"/>
      <c r="E68" s="27"/>
      <c r="F68" s="27"/>
      <c r="G68" s="27"/>
      <c r="H68" s="64"/>
    </row>
    <row r="69" spans="1:8" x14ac:dyDescent="0.2">
      <c r="A69" s="19"/>
      <c r="B69" s="19"/>
      <c r="C69" s="5" t="s">
        <v>20</v>
      </c>
      <c r="D69" s="13">
        <f>SUM(D63:D68)</f>
        <v>0</v>
      </c>
      <c r="E69" s="13">
        <f>SUM(E63:E68)</f>
        <v>0</v>
      </c>
      <c r="F69" s="13">
        <f>SUM(F63:F68)</f>
        <v>0</v>
      </c>
      <c r="G69" s="13">
        <f>SUM(G63:G68)</f>
        <v>0</v>
      </c>
      <c r="H69" s="61"/>
    </row>
    <row r="72" spans="1:8" ht="63.75" x14ac:dyDescent="0.2">
      <c r="A72" s="10" t="s">
        <v>118</v>
      </c>
      <c r="B72" s="10"/>
      <c r="C72" s="10" t="s">
        <v>418</v>
      </c>
      <c r="D72" s="1" t="s">
        <v>147</v>
      </c>
      <c r="E72" s="1" t="s">
        <v>148</v>
      </c>
      <c r="F72" s="1" t="s">
        <v>149</v>
      </c>
      <c r="G72" s="1" t="s">
        <v>150</v>
      </c>
    </row>
    <row r="73" spans="1:8" x14ac:dyDescent="0.2">
      <c r="A73" s="19" t="s">
        <v>21</v>
      </c>
      <c r="B73" s="19"/>
      <c r="C73" s="19" t="str">
        <f>+C9</f>
        <v>Telepi Óvoda kertje I. ütemének kivitelezése - áthúzódó</v>
      </c>
      <c r="D73" s="27">
        <f>+G9</f>
        <v>0</v>
      </c>
      <c r="E73" s="27"/>
      <c r="F73" s="27"/>
      <c r="G73" s="27"/>
    </row>
    <row r="74" spans="1:8" ht="13.5" customHeight="1" x14ac:dyDescent="0.2">
      <c r="A74" s="19" t="s">
        <v>22</v>
      </c>
      <c r="B74" s="19"/>
      <c r="C74" s="19" t="str">
        <f>+C15</f>
        <v>Útépítési tervek - áthúzódó</v>
      </c>
      <c r="D74" s="27">
        <f>+G15</f>
        <v>0</v>
      </c>
      <c r="E74" s="27"/>
      <c r="F74" s="27"/>
      <c r="G74" s="27"/>
    </row>
    <row r="75" spans="1:8" x14ac:dyDescent="0.2">
      <c r="A75" s="19" t="s">
        <v>23</v>
      </c>
      <c r="B75" s="19"/>
      <c r="C75" s="19" t="str">
        <f>+C20</f>
        <v>Barát patak gát szolárlámpák - áthúzódó</v>
      </c>
      <c r="D75" s="27"/>
      <c r="E75" s="27"/>
      <c r="F75" s="27"/>
      <c r="G75" s="27"/>
    </row>
    <row r="76" spans="1:8" hidden="1" x14ac:dyDescent="0.2">
      <c r="A76" s="19"/>
      <c r="B76" s="19"/>
      <c r="C76" s="19"/>
      <c r="D76" s="27"/>
      <c r="E76" s="27"/>
      <c r="F76" s="27"/>
      <c r="G76" s="27"/>
    </row>
    <row r="77" spans="1:8" hidden="1" x14ac:dyDescent="0.2">
      <c r="A77" s="19"/>
      <c r="B77" s="19"/>
      <c r="C77" s="19"/>
      <c r="D77" s="27"/>
      <c r="E77" s="27"/>
      <c r="F77" s="27"/>
      <c r="G77" s="27"/>
    </row>
    <row r="78" spans="1:8" hidden="1" x14ac:dyDescent="0.2">
      <c r="A78" s="19"/>
      <c r="B78" s="19"/>
      <c r="C78" s="19"/>
      <c r="D78" s="27"/>
      <c r="E78" s="27"/>
      <c r="F78" s="27"/>
      <c r="G78" s="27"/>
    </row>
    <row r="79" spans="1:8" x14ac:dyDescent="0.2">
      <c r="A79" s="19"/>
      <c r="B79" s="19"/>
      <c r="C79" s="5" t="s">
        <v>20</v>
      </c>
      <c r="D79" s="13">
        <f>SUM(D73:D78)</f>
        <v>0</v>
      </c>
      <c r="E79" s="13">
        <f>SUM(E73:E78)</f>
        <v>0</v>
      </c>
      <c r="F79" s="13">
        <f>SUM(F73:F78)</f>
        <v>0</v>
      </c>
      <c r="G79" s="13">
        <f>SUM(G73:G78)</f>
        <v>0</v>
      </c>
    </row>
    <row r="80" spans="1:8" x14ac:dyDescent="0.2">
      <c r="D80" s="64" t="e">
        <f>+D79+#REF!</f>
        <v>#REF!</v>
      </c>
    </row>
  </sheetData>
  <mergeCells count="1">
    <mergeCell ref="A60:G60"/>
  </mergeCells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>
    <oddHeader>&amp;C13. melléklet a 4/2015. (II.20.) önkormányzati rendelethez
Budakalász Város Önkormányzat 
2015. évi beruházásai célonként&amp;RAdatok E Ft-ban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1">
    <pageSetUpPr fitToPage="1"/>
  </sheetPr>
  <dimension ref="A3:F54"/>
  <sheetViews>
    <sheetView topLeftCell="A41" workbookViewId="0">
      <selection activeCell="B48" sqref="B48:C52"/>
    </sheetView>
  </sheetViews>
  <sheetFormatPr defaultColWidth="9.140625" defaultRowHeight="12.75" x14ac:dyDescent="0.2"/>
  <cols>
    <col min="1" max="1" width="35.85546875" style="20" customWidth="1"/>
    <col min="2" max="2" width="13.7109375" style="20" customWidth="1"/>
    <col min="3" max="3" width="14.5703125" style="20" customWidth="1"/>
    <col min="4" max="4" width="12.28515625" style="20" customWidth="1"/>
    <col min="5" max="5" width="17.85546875" style="20" customWidth="1"/>
    <col min="6" max="6" width="12.85546875" style="20" customWidth="1"/>
    <col min="7" max="7" width="13.5703125" style="20" customWidth="1"/>
    <col min="8" max="8" width="20.7109375" style="20" customWidth="1"/>
    <col min="9" max="9" width="18" style="20" customWidth="1"/>
    <col min="10" max="16384" width="9.140625" style="20"/>
  </cols>
  <sheetData>
    <row r="3" spans="1:6" x14ac:dyDescent="0.2">
      <c r="A3" s="22" t="s">
        <v>89</v>
      </c>
      <c r="B3" s="182" t="s">
        <v>200</v>
      </c>
      <c r="C3" s="182"/>
      <c r="D3" s="182"/>
      <c r="E3" s="182"/>
      <c r="F3" s="182"/>
    </row>
    <row r="4" spans="1:6" x14ac:dyDescent="0.2">
      <c r="C4" s="23"/>
      <c r="D4" s="23"/>
      <c r="E4" s="23"/>
      <c r="F4" s="24"/>
    </row>
    <row r="5" spans="1:6" x14ac:dyDescent="0.2">
      <c r="A5" s="25" t="s">
        <v>90</v>
      </c>
      <c r="B5" s="26" t="s">
        <v>415</v>
      </c>
      <c r="C5" s="26" t="s">
        <v>368</v>
      </c>
      <c r="D5" s="26" t="s">
        <v>369</v>
      </c>
      <c r="E5" s="26" t="s">
        <v>94</v>
      </c>
      <c r="F5" s="26" t="s">
        <v>20</v>
      </c>
    </row>
    <row r="6" spans="1:6" x14ac:dyDescent="0.2">
      <c r="A6" s="19" t="s">
        <v>95</v>
      </c>
      <c r="B6" s="27"/>
      <c r="C6" s="27"/>
      <c r="D6" s="27"/>
      <c r="E6" s="27"/>
      <c r="F6" s="13">
        <f>SUM(B6:E6)</f>
        <v>0</v>
      </c>
    </row>
    <row r="7" spans="1:6" x14ac:dyDescent="0.2">
      <c r="A7" s="19" t="s">
        <v>96</v>
      </c>
      <c r="B7" s="27"/>
      <c r="C7" s="27"/>
      <c r="D7" s="27"/>
      <c r="E7" s="27"/>
      <c r="F7" s="13">
        <f>SUM(B7:E7)</f>
        <v>0</v>
      </c>
    </row>
    <row r="8" spans="1:6" x14ac:dyDescent="0.2">
      <c r="A8" s="19" t="s">
        <v>97</v>
      </c>
      <c r="B8" s="27"/>
      <c r="C8" s="27"/>
      <c r="D8" s="27"/>
      <c r="E8" s="27"/>
      <c r="F8" s="13">
        <f>SUM(B8:E8)</f>
        <v>0</v>
      </c>
    </row>
    <row r="9" spans="1:6" x14ac:dyDescent="0.2">
      <c r="A9" s="10" t="s">
        <v>20</v>
      </c>
      <c r="B9" s="13">
        <f>SUM(B6:B8)</f>
        <v>0</v>
      </c>
      <c r="C9" s="13">
        <f>SUM(C6:C8)</f>
        <v>0</v>
      </c>
      <c r="D9" s="13">
        <f>SUM(D6:D8)</f>
        <v>0</v>
      </c>
      <c r="E9" s="13">
        <f>SUM(E6:E8)</f>
        <v>0</v>
      </c>
      <c r="F9" s="13">
        <f>SUM(B9:E9)</f>
        <v>0</v>
      </c>
    </row>
    <row r="10" spans="1:6" x14ac:dyDescent="0.2">
      <c r="A10" s="181"/>
      <c r="B10" s="181"/>
      <c r="C10" s="181"/>
      <c r="D10" s="181"/>
      <c r="E10" s="181"/>
      <c r="F10" s="181"/>
    </row>
    <row r="11" spans="1:6" x14ac:dyDescent="0.2">
      <c r="A11" s="25" t="s">
        <v>98</v>
      </c>
      <c r="B11" s="26" t="s">
        <v>415</v>
      </c>
      <c r="C11" s="26" t="s">
        <v>368</v>
      </c>
      <c r="D11" s="26" t="s">
        <v>369</v>
      </c>
      <c r="E11" s="26" t="s">
        <v>94</v>
      </c>
      <c r="F11" s="26" t="s">
        <v>20</v>
      </c>
    </row>
    <row r="12" spans="1:6" x14ac:dyDescent="0.2">
      <c r="A12" s="19" t="s">
        <v>99</v>
      </c>
      <c r="B12" s="19"/>
      <c r="C12" s="27"/>
      <c r="D12" s="27"/>
      <c r="E12" s="27"/>
      <c r="F12" s="13">
        <f t="shared" ref="F12:F17" si="0">SUM(B12:E12)</f>
        <v>0</v>
      </c>
    </row>
    <row r="13" spans="1:6" x14ac:dyDescent="0.2">
      <c r="A13" s="19" t="s">
        <v>100</v>
      </c>
      <c r="B13" s="27"/>
      <c r="C13" s="27"/>
      <c r="D13" s="27"/>
      <c r="E13" s="27"/>
      <c r="F13" s="13">
        <f t="shared" si="0"/>
        <v>0</v>
      </c>
    </row>
    <row r="14" spans="1:6" x14ac:dyDescent="0.2">
      <c r="A14" s="19" t="s">
        <v>101</v>
      </c>
      <c r="B14" s="27"/>
      <c r="C14" s="27"/>
      <c r="D14" s="27"/>
      <c r="E14" s="27"/>
      <c r="F14" s="13">
        <f t="shared" si="0"/>
        <v>0</v>
      </c>
    </row>
    <row r="15" spans="1:6" x14ac:dyDescent="0.2">
      <c r="A15" s="19" t="s">
        <v>102</v>
      </c>
      <c r="B15" s="27"/>
      <c r="C15" s="27"/>
      <c r="D15" s="27"/>
      <c r="E15" s="27"/>
      <c r="F15" s="13">
        <f t="shared" si="0"/>
        <v>0</v>
      </c>
    </row>
    <row r="16" spans="1:6" x14ac:dyDescent="0.2">
      <c r="A16" s="19" t="s">
        <v>103</v>
      </c>
      <c r="B16" s="27"/>
      <c r="C16" s="27"/>
      <c r="D16" s="27"/>
      <c r="E16" s="27"/>
      <c r="F16" s="13">
        <f t="shared" si="0"/>
        <v>0</v>
      </c>
    </row>
    <row r="17" spans="1:6" x14ac:dyDescent="0.2">
      <c r="A17" s="19" t="s">
        <v>104</v>
      </c>
      <c r="B17" s="19"/>
      <c r="C17" s="14"/>
      <c r="D17" s="14"/>
      <c r="E17" s="27"/>
      <c r="F17" s="13">
        <f t="shared" si="0"/>
        <v>0</v>
      </c>
    </row>
    <row r="18" spans="1:6" x14ac:dyDescent="0.2">
      <c r="A18" s="10" t="s">
        <v>20</v>
      </c>
      <c r="B18" s="13">
        <f>SUM(B12:B17)</f>
        <v>0</v>
      </c>
      <c r="C18" s="13">
        <f>SUM(C12:C17)</f>
        <v>0</v>
      </c>
      <c r="D18" s="13">
        <f>SUM(D12:D17)</f>
        <v>0</v>
      </c>
      <c r="E18" s="10">
        <f>SUM(E12:E17)</f>
        <v>0</v>
      </c>
      <c r="F18" s="13">
        <f>SUM(F12:F17)</f>
        <v>0</v>
      </c>
    </row>
    <row r="20" spans="1:6" hidden="1" x14ac:dyDescent="0.2"/>
    <row r="21" spans="1:6" hidden="1" x14ac:dyDescent="0.2">
      <c r="A21" s="22" t="s">
        <v>89</v>
      </c>
      <c r="B21" s="182"/>
      <c r="C21" s="182"/>
      <c r="D21" s="182"/>
      <c r="E21" s="182"/>
      <c r="F21" s="182"/>
    </row>
    <row r="22" spans="1:6" hidden="1" x14ac:dyDescent="0.2">
      <c r="C22" s="23"/>
      <c r="D22" s="23"/>
      <c r="E22" s="23"/>
      <c r="F22" s="23"/>
    </row>
    <row r="23" spans="1:6" hidden="1" x14ac:dyDescent="0.2">
      <c r="A23" s="25" t="s">
        <v>90</v>
      </c>
      <c r="B23" s="26" t="s">
        <v>91</v>
      </c>
      <c r="C23" s="26" t="s">
        <v>92</v>
      </c>
      <c r="D23" s="26" t="s">
        <v>93</v>
      </c>
      <c r="E23" s="26" t="s">
        <v>94</v>
      </c>
      <c r="F23" s="26" t="s">
        <v>20</v>
      </c>
    </row>
    <row r="24" spans="1:6" hidden="1" x14ac:dyDescent="0.2">
      <c r="A24" s="19" t="s">
        <v>95</v>
      </c>
      <c r="B24" s="27"/>
      <c r="C24" s="27"/>
      <c r="D24" s="27"/>
      <c r="E24" s="27"/>
      <c r="F24" s="13">
        <f>SUM(B24:E24)</f>
        <v>0</v>
      </c>
    </row>
    <row r="25" spans="1:6" hidden="1" x14ac:dyDescent="0.2">
      <c r="A25" s="19" t="s">
        <v>96</v>
      </c>
      <c r="B25" s="27"/>
      <c r="C25" s="27"/>
      <c r="D25" s="27"/>
      <c r="E25" s="27"/>
      <c r="F25" s="13">
        <f>SUM(B25:E25)</f>
        <v>0</v>
      </c>
    </row>
    <row r="26" spans="1:6" hidden="1" x14ac:dyDescent="0.2">
      <c r="A26" s="19" t="s">
        <v>97</v>
      </c>
      <c r="B26" s="27"/>
      <c r="C26" s="27"/>
      <c r="D26" s="27"/>
      <c r="E26" s="27"/>
      <c r="F26" s="13">
        <f>SUM(B26:E26)</f>
        <v>0</v>
      </c>
    </row>
    <row r="27" spans="1:6" hidden="1" x14ac:dyDescent="0.2">
      <c r="A27" s="10" t="s">
        <v>20</v>
      </c>
      <c r="B27" s="13">
        <f>SUM(B24:B26)</f>
        <v>0</v>
      </c>
      <c r="C27" s="13">
        <f>SUM(C24:C26)</f>
        <v>0</v>
      </c>
      <c r="D27" s="13">
        <f>SUM(D24:D26)</f>
        <v>0</v>
      </c>
      <c r="E27" s="13">
        <f>SUM(E24:E26)</f>
        <v>0</v>
      </c>
      <c r="F27" s="13">
        <f>SUM(B27:E27)</f>
        <v>0</v>
      </c>
    </row>
    <row r="28" spans="1:6" hidden="1" x14ac:dyDescent="0.2">
      <c r="A28" s="181"/>
      <c r="B28" s="181"/>
      <c r="C28" s="181"/>
      <c r="D28" s="181"/>
      <c r="E28" s="181"/>
      <c r="F28" s="181"/>
    </row>
    <row r="29" spans="1:6" hidden="1" x14ac:dyDescent="0.2">
      <c r="A29" s="25" t="s">
        <v>98</v>
      </c>
      <c r="B29" s="26" t="s">
        <v>91</v>
      </c>
      <c r="C29" s="26" t="s">
        <v>92</v>
      </c>
      <c r="D29" s="26" t="s">
        <v>93</v>
      </c>
      <c r="E29" s="26" t="s">
        <v>94</v>
      </c>
      <c r="F29" s="26" t="s">
        <v>20</v>
      </c>
    </row>
    <row r="30" spans="1:6" hidden="1" x14ac:dyDescent="0.2">
      <c r="A30" s="19" t="s">
        <v>99</v>
      </c>
      <c r="B30" s="27"/>
      <c r="C30" s="27"/>
      <c r="D30" s="27"/>
      <c r="E30" s="27"/>
      <c r="F30" s="27"/>
    </row>
    <row r="31" spans="1:6" hidden="1" x14ac:dyDescent="0.2">
      <c r="A31" s="19" t="s">
        <v>100</v>
      </c>
      <c r="B31" s="27"/>
      <c r="C31" s="27"/>
      <c r="D31" s="27"/>
      <c r="E31" s="27"/>
      <c r="F31" s="27"/>
    </row>
    <row r="32" spans="1:6" hidden="1" x14ac:dyDescent="0.2">
      <c r="A32" s="19" t="s">
        <v>101</v>
      </c>
      <c r="B32" s="27"/>
      <c r="C32" s="27"/>
      <c r="D32" s="27"/>
      <c r="E32" s="27"/>
      <c r="F32" s="27"/>
    </row>
    <row r="33" spans="1:6" hidden="1" x14ac:dyDescent="0.2">
      <c r="A33" s="19" t="s">
        <v>102</v>
      </c>
      <c r="B33" s="27"/>
      <c r="C33" s="27"/>
      <c r="D33" s="27"/>
      <c r="E33" s="27"/>
      <c r="F33" s="27"/>
    </row>
    <row r="34" spans="1:6" hidden="1" x14ac:dyDescent="0.2">
      <c r="A34" s="19" t="s">
        <v>103</v>
      </c>
      <c r="B34" s="27"/>
      <c r="C34" s="27"/>
      <c r="D34" s="27"/>
      <c r="E34" s="27"/>
      <c r="F34" s="27"/>
    </row>
    <row r="35" spans="1:6" hidden="1" x14ac:dyDescent="0.2">
      <c r="A35" s="19" t="s">
        <v>104</v>
      </c>
      <c r="B35" s="27"/>
      <c r="C35" s="27"/>
      <c r="D35" s="27"/>
      <c r="E35" s="27"/>
      <c r="F35" s="27"/>
    </row>
    <row r="36" spans="1:6" hidden="1" x14ac:dyDescent="0.2">
      <c r="A36" s="10" t="s">
        <v>20</v>
      </c>
      <c r="B36" s="13">
        <f>SUM(B30:B35)</f>
        <v>0</v>
      </c>
      <c r="C36" s="10"/>
      <c r="D36" s="10"/>
      <c r="E36" s="10"/>
      <c r="F36" s="10"/>
    </row>
    <row r="37" spans="1:6" hidden="1" x14ac:dyDescent="0.2"/>
    <row r="39" spans="1:6" x14ac:dyDescent="0.2">
      <c r="A39" s="22" t="s">
        <v>89</v>
      </c>
      <c r="B39" s="182" t="s">
        <v>417</v>
      </c>
      <c r="C39" s="182"/>
      <c r="D39" s="182"/>
      <c r="E39" s="182"/>
      <c r="F39" s="182"/>
    </row>
    <row r="40" spans="1:6" x14ac:dyDescent="0.2">
      <c r="C40" s="23"/>
      <c r="D40" s="23"/>
      <c r="E40" s="23"/>
      <c r="F40" s="24"/>
    </row>
    <row r="41" spans="1:6" x14ac:dyDescent="0.2">
      <c r="A41" s="25" t="s">
        <v>90</v>
      </c>
      <c r="B41" s="26" t="s">
        <v>415</v>
      </c>
      <c r="C41" s="26" t="s">
        <v>368</v>
      </c>
      <c r="D41" s="26" t="s">
        <v>369</v>
      </c>
      <c r="E41" s="26" t="s">
        <v>94</v>
      </c>
      <c r="F41" s="26" t="s">
        <v>20</v>
      </c>
    </row>
    <row r="42" spans="1:6" x14ac:dyDescent="0.2">
      <c r="A42" s="19" t="s">
        <v>95</v>
      </c>
      <c r="B42" s="27"/>
      <c r="C42" s="27"/>
      <c r="D42" s="27"/>
      <c r="E42" s="27"/>
      <c r="F42" s="13">
        <f>SUM(B42:E42)</f>
        <v>0</v>
      </c>
    </row>
    <row r="43" spans="1:6" x14ac:dyDescent="0.2">
      <c r="A43" s="19" t="s">
        <v>96</v>
      </c>
      <c r="B43" s="27"/>
      <c r="C43" s="27"/>
      <c r="D43" s="27"/>
      <c r="E43" s="27"/>
      <c r="F43" s="13">
        <f>SUM(B43:E43)</f>
        <v>0</v>
      </c>
    </row>
    <row r="44" spans="1:6" x14ac:dyDescent="0.2">
      <c r="A44" s="19" t="s">
        <v>97</v>
      </c>
      <c r="B44" s="27"/>
      <c r="C44" s="27"/>
      <c r="D44" s="27"/>
      <c r="E44" s="27"/>
      <c r="F44" s="13">
        <f>SUM(B44:E44)</f>
        <v>0</v>
      </c>
    </row>
    <row r="45" spans="1:6" x14ac:dyDescent="0.2">
      <c r="A45" s="10" t="s">
        <v>20</v>
      </c>
      <c r="B45" s="13">
        <f>SUM(B42:B44)</f>
        <v>0</v>
      </c>
      <c r="C45" s="13">
        <f>SUM(C42:C44)</f>
        <v>0</v>
      </c>
      <c r="D45" s="13">
        <f>SUM(D42:D44)</f>
        <v>0</v>
      </c>
      <c r="E45" s="13">
        <f>SUM(E42:E44)</f>
        <v>0</v>
      </c>
      <c r="F45" s="13">
        <f>SUM(B45:E45)</f>
        <v>0</v>
      </c>
    </row>
    <row r="46" spans="1:6" x14ac:dyDescent="0.2">
      <c r="A46" s="181"/>
      <c r="B46" s="181"/>
      <c r="C46" s="181"/>
      <c r="D46" s="181"/>
      <c r="E46" s="181"/>
      <c r="F46" s="181"/>
    </row>
    <row r="47" spans="1:6" x14ac:dyDescent="0.2">
      <c r="A47" s="25" t="s">
        <v>98</v>
      </c>
      <c r="B47" s="26" t="s">
        <v>415</v>
      </c>
      <c r="C47" s="26" t="s">
        <v>368</v>
      </c>
      <c r="D47" s="26" t="s">
        <v>369</v>
      </c>
      <c r="E47" s="26" t="s">
        <v>94</v>
      </c>
      <c r="F47" s="26" t="s">
        <v>20</v>
      </c>
    </row>
    <row r="48" spans="1:6" x14ac:dyDescent="0.2">
      <c r="A48" s="19" t="s">
        <v>99</v>
      </c>
      <c r="B48" s="19"/>
      <c r="C48" s="27"/>
      <c r="D48" s="27"/>
      <c r="E48" s="27"/>
      <c r="F48" s="13">
        <f t="shared" ref="F48:F53" si="1">SUM(B48:E48)</f>
        <v>0</v>
      </c>
    </row>
    <row r="49" spans="1:6" x14ac:dyDescent="0.2">
      <c r="A49" s="19" t="s">
        <v>100</v>
      </c>
      <c r="B49" s="27"/>
      <c r="C49" s="27"/>
      <c r="D49" s="27"/>
      <c r="E49" s="27"/>
      <c r="F49" s="13">
        <f t="shared" si="1"/>
        <v>0</v>
      </c>
    </row>
    <row r="50" spans="1:6" x14ac:dyDescent="0.2">
      <c r="A50" s="19" t="s">
        <v>101</v>
      </c>
      <c r="B50" s="27"/>
      <c r="C50" s="27"/>
      <c r="D50" s="27"/>
      <c r="E50" s="27"/>
      <c r="F50" s="13">
        <f t="shared" si="1"/>
        <v>0</v>
      </c>
    </row>
    <row r="51" spans="1:6" x14ac:dyDescent="0.2">
      <c r="A51" s="19" t="s">
        <v>102</v>
      </c>
      <c r="B51" s="27"/>
      <c r="C51" s="27"/>
      <c r="D51" s="27"/>
      <c r="E51" s="27"/>
      <c r="F51" s="13">
        <f t="shared" si="1"/>
        <v>0</v>
      </c>
    </row>
    <row r="52" spans="1:6" x14ac:dyDescent="0.2">
      <c r="A52" s="19" t="s">
        <v>103</v>
      </c>
      <c r="B52" s="27"/>
      <c r="C52" s="27"/>
      <c r="D52" s="27"/>
      <c r="E52" s="27"/>
      <c r="F52" s="13">
        <f t="shared" si="1"/>
        <v>0</v>
      </c>
    </row>
    <row r="53" spans="1:6" x14ac:dyDescent="0.2">
      <c r="A53" s="19" t="s">
        <v>104</v>
      </c>
      <c r="B53" s="19"/>
      <c r="C53" s="14"/>
      <c r="D53" s="14"/>
      <c r="E53" s="27"/>
      <c r="F53" s="13">
        <f t="shared" si="1"/>
        <v>0</v>
      </c>
    </row>
    <row r="54" spans="1:6" x14ac:dyDescent="0.2">
      <c r="A54" s="10" t="s">
        <v>20</v>
      </c>
      <c r="B54" s="13">
        <f>SUM(B48:B53)</f>
        <v>0</v>
      </c>
      <c r="C54" s="13">
        <f>SUM(C48:C53)</f>
        <v>0</v>
      </c>
      <c r="D54" s="13">
        <f>SUM(D48:D53)</f>
        <v>0</v>
      </c>
      <c r="E54" s="10">
        <f>SUM(E48:E53)</f>
        <v>0</v>
      </c>
      <c r="F54" s="13">
        <f>SUM(F48:F53)</f>
        <v>0</v>
      </c>
    </row>
  </sheetData>
  <mergeCells count="6">
    <mergeCell ref="A46:F46"/>
    <mergeCell ref="A28:F28"/>
    <mergeCell ref="A10:F10"/>
    <mergeCell ref="B3:F3"/>
    <mergeCell ref="B21:F21"/>
    <mergeCell ref="B39:F39"/>
  </mergeCells>
  <phoneticPr fontId="6" type="noConversion"/>
  <pageMargins left="0.59055118110236227" right="0.59055118110236227" top="1.1417322834645669" bottom="1.0629921259842521" header="0.51181102362204722" footer="0.51181102362204722"/>
  <pageSetup paperSize="9" scale="86" orientation="portrait" horizontalDpi="300" verticalDpi="300" r:id="rId1"/>
  <headerFooter alignWithMargins="0">
    <oddHeader>&amp;C14. melléklet a 4/2015. (II.20.) önkormányzati rendelethez
Budakalász Város Önkormányzat folyamatban lévő EU-s forrásból megvalósuló projektjei&amp;R
Adatok E Ft-ban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2">
    <pageSetUpPr fitToPage="1"/>
  </sheetPr>
  <dimension ref="A1:J22"/>
  <sheetViews>
    <sheetView workbookViewId="0">
      <pane xSplit="2" ySplit="1" topLeftCell="C2" activePane="bottomRight" state="frozen"/>
      <selection pane="topRight" activeCell="C1" sqref="C1"/>
      <selection pane="bottomLeft" activeCell="A5" sqref="A5"/>
      <selection pane="bottomRight" sqref="A1:H17"/>
    </sheetView>
  </sheetViews>
  <sheetFormatPr defaultColWidth="9.140625" defaultRowHeight="12.75" x14ac:dyDescent="0.2"/>
  <cols>
    <col min="1" max="1" width="51.140625" style="29" customWidth="1"/>
    <col min="2" max="2" width="13.42578125" style="29" customWidth="1"/>
    <col min="3" max="3" width="11.28515625" style="29" customWidth="1"/>
    <col min="4" max="4" width="12.28515625" style="29" customWidth="1"/>
    <col min="5" max="5" width="11" style="29" customWidth="1"/>
    <col min="6" max="7" width="12.140625" style="29" customWidth="1"/>
    <col min="8" max="8" width="17" style="29" customWidth="1"/>
    <col min="9" max="9" width="18" style="29" customWidth="1"/>
    <col min="10" max="16384" width="9.140625" style="29"/>
  </cols>
  <sheetData>
    <row r="1" spans="1:10" s="28" customFormat="1" ht="29.25" customHeight="1" x14ac:dyDescent="0.2">
      <c r="A1" s="187" t="s">
        <v>9</v>
      </c>
      <c r="B1" s="188"/>
      <c r="C1" s="109" t="s">
        <v>105</v>
      </c>
      <c r="D1" s="109" t="s">
        <v>106</v>
      </c>
      <c r="E1" s="109" t="s">
        <v>375</v>
      </c>
      <c r="F1" s="109" t="s">
        <v>376</v>
      </c>
      <c r="G1" s="109" t="s">
        <v>377</v>
      </c>
      <c r="H1" s="110" t="s">
        <v>379</v>
      </c>
    </row>
    <row r="2" spans="1:10" ht="38.25" customHeight="1" x14ac:dyDescent="0.2">
      <c r="A2" s="187" t="s">
        <v>107</v>
      </c>
      <c r="B2" s="188"/>
      <c r="C2" s="106">
        <f>+('9.támogatások, közhatalmi bev'!G14+'9.támogatások, közhatalmi bev'!G16+Önkormányzat!G13)*0.5</f>
        <v>2582.5</v>
      </c>
      <c r="D2" s="106">
        <f>+C2</f>
        <v>2582.5</v>
      </c>
      <c r="E2" s="106">
        <f>+D2</f>
        <v>2582.5</v>
      </c>
      <c r="F2" s="106">
        <f>+E2</f>
        <v>2582.5</v>
      </c>
      <c r="G2" s="106">
        <f>+F2</f>
        <v>2582.5</v>
      </c>
      <c r="H2" s="106">
        <f>+F2*6</f>
        <v>15495</v>
      </c>
    </row>
    <row r="3" spans="1:10" ht="38.25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10" x14ac:dyDescent="0.2">
      <c r="A4" s="112"/>
      <c r="B4" s="113"/>
      <c r="C4" s="113"/>
      <c r="D4" s="113"/>
      <c r="E4" s="113"/>
      <c r="F4" s="113"/>
      <c r="G4" s="113"/>
      <c r="H4" s="113"/>
    </row>
    <row r="5" spans="1:10" s="28" customFormat="1" ht="25.5" x14ac:dyDescent="0.2">
      <c r="A5" s="114" t="s">
        <v>108</v>
      </c>
      <c r="B5" s="110" t="s">
        <v>109</v>
      </c>
      <c r="C5" s="109" t="s">
        <v>105</v>
      </c>
      <c r="D5" s="109" t="s">
        <v>106</v>
      </c>
      <c r="E5" s="109" t="s">
        <v>375</v>
      </c>
      <c r="F5" s="109" t="s">
        <v>376</v>
      </c>
      <c r="G5" s="109" t="s">
        <v>377</v>
      </c>
      <c r="H5" s="110" t="s">
        <v>379</v>
      </c>
    </row>
    <row r="6" spans="1:10" x14ac:dyDescent="0.2">
      <c r="A6" s="115" t="s">
        <v>111</v>
      </c>
      <c r="B6" s="116">
        <v>2015</v>
      </c>
      <c r="C6" s="117">
        <v>0</v>
      </c>
      <c r="D6" s="117">
        <v>1802</v>
      </c>
      <c r="E6" s="117">
        <v>1802</v>
      </c>
      <c r="F6" s="117">
        <v>1802</v>
      </c>
      <c r="G6" s="117">
        <v>1802</v>
      </c>
      <c r="H6" s="117">
        <v>9459</v>
      </c>
      <c r="I6" s="30"/>
    </row>
    <row r="7" spans="1:10" ht="13.5" thickBot="1" x14ac:dyDescent="0.25">
      <c r="A7" s="118" t="s">
        <v>110</v>
      </c>
      <c r="B7" s="119"/>
      <c r="C7" s="120">
        <v>480</v>
      </c>
      <c r="D7" s="120">
        <v>462</v>
      </c>
      <c r="E7" s="120">
        <v>409</v>
      </c>
      <c r="F7" s="120">
        <v>357</v>
      </c>
      <c r="G7" s="120">
        <v>305</v>
      </c>
      <c r="H7" s="120">
        <v>750</v>
      </c>
      <c r="I7" s="30"/>
    </row>
    <row r="8" spans="1:10" x14ac:dyDescent="0.2">
      <c r="A8" s="115" t="s">
        <v>112</v>
      </c>
      <c r="B8" s="116">
        <v>2015</v>
      </c>
      <c r="C8" s="117">
        <v>0</v>
      </c>
      <c r="D8" s="117">
        <v>6000</v>
      </c>
      <c r="E8" s="117">
        <v>6000</v>
      </c>
      <c r="F8" s="117">
        <v>6000</v>
      </c>
      <c r="G8" s="117">
        <v>6000</v>
      </c>
      <c r="H8" s="117">
        <v>30360</v>
      </c>
      <c r="I8" s="30"/>
    </row>
    <row r="9" spans="1:10" ht="13.5" thickBot="1" x14ac:dyDescent="0.25">
      <c r="A9" s="118" t="s">
        <v>110</v>
      </c>
      <c r="B9" s="119"/>
      <c r="C9" s="120">
        <v>1566</v>
      </c>
      <c r="D9" s="120">
        <v>1505</v>
      </c>
      <c r="E9" s="120">
        <v>1328</v>
      </c>
      <c r="F9" s="120">
        <v>1155</v>
      </c>
      <c r="G9" s="120">
        <v>982</v>
      </c>
      <c r="H9" s="120">
        <v>2102</v>
      </c>
      <c r="I9" s="30"/>
    </row>
    <row r="10" spans="1:10" x14ac:dyDescent="0.2">
      <c r="A10" s="121" t="s">
        <v>378</v>
      </c>
      <c r="B10" s="122">
        <v>42353</v>
      </c>
      <c r="C10" s="117"/>
      <c r="D10" s="117">
        <v>0</v>
      </c>
      <c r="E10" s="117">
        <v>8000</v>
      </c>
      <c r="F10" s="117">
        <v>8000</v>
      </c>
      <c r="G10" s="117">
        <v>8000</v>
      </c>
      <c r="H10" s="117">
        <v>46000</v>
      </c>
      <c r="I10" s="30"/>
      <c r="J10" s="30"/>
    </row>
    <row r="11" spans="1:10" ht="13.5" thickBot="1" x14ac:dyDescent="0.25">
      <c r="A11" s="118" t="s">
        <v>110</v>
      </c>
      <c r="B11" s="119"/>
      <c r="C11" s="120">
        <v>0</v>
      </c>
      <c r="D11" s="120">
        <v>2022</v>
      </c>
      <c r="E11" s="120">
        <v>1929</v>
      </c>
      <c r="F11" s="120">
        <v>1699</v>
      </c>
      <c r="G11" s="120">
        <v>1469</v>
      </c>
      <c r="H11" s="120">
        <v>3978</v>
      </c>
      <c r="I11" s="30"/>
      <c r="J11" s="30"/>
    </row>
    <row r="12" spans="1:10" ht="18" customHeight="1" x14ac:dyDescent="0.2">
      <c r="A12" s="123" t="s">
        <v>113</v>
      </c>
      <c r="B12" s="115"/>
      <c r="C12" s="124">
        <f>+C6+C8+C10</f>
        <v>0</v>
      </c>
      <c r="D12" s="124">
        <f t="shared" ref="D12:H13" si="0">+D6+D8+D10</f>
        <v>7802</v>
      </c>
      <c r="E12" s="124">
        <f t="shared" si="0"/>
        <v>15802</v>
      </c>
      <c r="F12" s="124">
        <f t="shared" si="0"/>
        <v>15802</v>
      </c>
      <c r="G12" s="124">
        <f t="shared" si="0"/>
        <v>15802</v>
      </c>
      <c r="H12" s="124">
        <f t="shared" si="0"/>
        <v>85819</v>
      </c>
      <c r="I12" s="30"/>
    </row>
    <row r="13" spans="1:10" x14ac:dyDescent="0.2">
      <c r="A13" s="125" t="s">
        <v>114</v>
      </c>
      <c r="B13" s="126"/>
      <c r="C13" s="124">
        <f>+C7+C9+C11</f>
        <v>2046</v>
      </c>
      <c r="D13" s="124">
        <f t="shared" si="0"/>
        <v>3989</v>
      </c>
      <c r="E13" s="124">
        <f t="shared" si="0"/>
        <v>3666</v>
      </c>
      <c r="F13" s="124">
        <f t="shared" si="0"/>
        <v>3211</v>
      </c>
      <c r="G13" s="124">
        <f t="shared" si="0"/>
        <v>2756</v>
      </c>
      <c r="H13" s="124">
        <f t="shared" si="0"/>
        <v>6830</v>
      </c>
    </row>
    <row r="14" spans="1:10" ht="13.5" thickBot="1" x14ac:dyDescent="0.25">
      <c r="A14" s="127" t="s">
        <v>115</v>
      </c>
      <c r="B14" s="118"/>
      <c r="C14" s="128">
        <f t="shared" ref="C14:H14" si="1">+C12+C13</f>
        <v>2046</v>
      </c>
      <c r="D14" s="128">
        <f t="shared" si="1"/>
        <v>11791</v>
      </c>
      <c r="E14" s="128">
        <f t="shared" si="1"/>
        <v>19468</v>
      </c>
      <c r="F14" s="128">
        <f t="shared" si="1"/>
        <v>19013</v>
      </c>
      <c r="G14" s="128">
        <f t="shared" si="1"/>
        <v>18558</v>
      </c>
      <c r="H14" s="128">
        <f t="shared" si="1"/>
        <v>92649</v>
      </c>
    </row>
    <row r="15" spans="1:10" x14ac:dyDescent="0.2">
      <c r="A15" s="113"/>
      <c r="B15" s="113"/>
      <c r="C15" s="113"/>
      <c r="D15" s="113"/>
      <c r="E15" s="113"/>
      <c r="F15" s="113"/>
      <c r="G15" s="113"/>
      <c r="H15" s="113"/>
    </row>
    <row r="16" spans="1:10" x14ac:dyDescent="0.2">
      <c r="A16" s="113"/>
      <c r="B16" s="113"/>
      <c r="C16" s="113"/>
      <c r="D16" s="113"/>
      <c r="E16" s="113"/>
      <c r="F16" s="113"/>
      <c r="G16" s="113"/>
      <c r="H16" s="113"/>
    </row>
    <row r="17" spans="1:8" ht="30" customHeight="1" x14ac:dyDescent="0.2">
      <c r="A17" s="189" t="s">
        <v>116</v>
      </c>
      <c r="B17" s="190"/>
      <c r="C17" s="129">
        <f t="shared" ref="C17:H17" si="2">+C14/C2</f>
        <v>0.79225556631171346</v>
      </c>
      <c r="D17" s="129">
        <f t="shared" si="2"/>
        <v>4.5657308809293324</v>
      </c>
      <c r="E17" s="129">
        <f t="shared" si="2"/>
        <v>7.5384317521781217</v>
      </c>
      <c r="F17" s="129">
        <f t="shared" si="2"/>
        <v>7.3622458857696031</v>
      </c>
      <c r="G17" s="129">
        <f t="shared" si="2"/>
        <v>7.1860600193610846</v>
      </c>
      <c r="H17" s="129">
        <f t="shared" si="2"/>
        <v>5.9792836398838336</v>
      </c>
    </row>
    <row r="19" spans="1:8" ht="34.5" customHeight="1" x14ac:dyDescent="0.2">
      <c r="A19" s="185" t="s">
        <v>117</v>
      </c>
      <c r="B19" s="186"/>
      <c r="C19" s="186"/>
      <c r="D19" s="186"/>
      <c r="E19" s="186"/>
      <c r="F19" s="186"/>
      <c r="G19" s="186"/>
      <c r="H19" s="186"/>
    </row>
    <row r="21" spans="1:8" x14ac:dyDescent="0.2">
      <c r="A21" s="183" t="s">
        <v>380</v>
      </c>
      <c r="B21" s="184"/>
      <c r="C21" s="184"/>
      <c r="D21" s="184"/>
      <c r="E21" s="184"/>
      <c r="F21" s="184"/>
      <c r="G21" s="184"/>
      <c r="H21" s="184"/>
    </row>
    <row r="22" spans="1:8" x14ac:dyDescent="0.2">
      <c r="A22" s="184"/>
      <c r="B22" s="184"/>
      <c r="C22" s="184"/>
      <c r="D22" s="184"/>
      <c r="E22" s="184"/>
      <c r="F22" s="184"/>
      <c r="G22" s="184"/>
      <c r="H22" s="184"/>
    </row>
  </sheetData>
  <mergeCells count="5">
    <mergeCell ref="A21:H22"/>
    <mergeCell ref="A19:H19"/>
    <mergeCell ref="A1:B1"/>
    <mergeCell ref="A2:B2"/>
    <mergeCell ref="A17:B17"/>
  </mergeCells>
  <phoneticPr fontId="6" type="noConversion"/>
  <printOptions horizontalCentered="1"/>
  <pageMargins left="0.78740157480314965" right="0.78740157480314965" top="1.1023622047244095" bottom="0.98425196850393704" header="0.51181102362204722" footer="0.51181102362204722"/>
  <pageSetup paperSize="9" scale="93" orientation="landscape" horizontalDpi="300" verticalDpi="300" r:id="rId1"/>
  <headerFooter alignWithMargins="0">
    <oddHeader>&amp;C15 melléklet a 4/2015. (II.20.) önkormányzati rendelethez
Budakalász Város Önkormányzat stabilitási törvény szerinti saját bevételei és adósságszolgálata 
évenkénti ütemezése&amp;RAdatok E Ft-ban</oddHeader>
    <oddFooter>&amp;P. oldal, összesen: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43">
    <pageSetUpPr fitToPage="1"/>
  </sheetPr>
  <dimension ref="A1:D27"/>
  <sheetViews>
    <sheetView topLeftCell="A7" workbookViewId="0">
      <selection activeCell="B15" sqref="B15:C16"/>
    </sheetView>
  </sheetViews>
  <sheetFormatPr defaultColWidth="9.140625" defaultRowHeight="12.75" x14ac:dyDescent="0.2"/>
  <cols>
    <col min="1" max="1" width="51.140625" style="20" customWidth="1"/>
    <col min="2" max="2" width="18.85546875" style="20" customWidth="1"/>
    <col min="3" max="3" width="15.42578125" style="20" customWidth="1"/>
    <col min="4" max="4" width="22.140625" style="20" customWidth="1"/>
    <col min="5" max="5" width="13.85546875" style="20" customWidth="1"/>
    <col min="6" max="6" width="14.85546875" style="20" customWidth="1"/>
    <col min="7" max="7" width="12.85546875" style="20" customWidth="1"/>
    <col min="8" max="8" width="13.5703125" style="20" customWidth="1"/>
    <col min="9" max="9" width="20.7109375" style="20" customWidth="1"/>
    <col min="10" max="10" width="18" style="20" customWidth="1"/>
    <col min="11" max="16384" width="9.140625" style="20"/>
  </cols>
  <sheetData>
    <row r="1" spans="1:4" ht="48" customHeight="1" x14ac:dyDescent="0.2">
      <c r="A1" s="33" t="s">
        <v>130</v>
      </c>
      <c r="B1" s="34" t="s">
        <v>131</v>
      </c>
      <c r="C1" s="34" t="s">
        <v>132</v>
      </c>
      <c r="D1" s="35" t="s">
        <v>133</v>
      </c>
    </row>
    <row r="2" spans="1:4" ht="33.75" customHeight="1" x14ac:dyDescent="0.2">
      <c r="A2" s="36" t="s">
        <v>201</v>
      </c>
      <c r="B2" s="27"/>
      <c r="C2" s="27"/>
      <c r="D2" s="194" t="s">
        <v>202</v>
      </c>
    </row>
    <row r="3" spans="1:4" ht="36" customHeight="1" x14ac:dyDescent="0.2">
      <c r="A3" s="36" t="s">
        <v>203</v>
      </c>
      <c r="B3" s="27"/>
      <c r="C3" s="27"/>
      <c r="D3" s="195"/>
    </row>
    <row r="4" spans="1:4" ht="13.5" thickBot="1" x14ac:dyDescent="0.25">
      <c r="A4" s="37" t="s">
        <v>134</v>
      </c>
      <c r="B4" s="38">
        <f>SUM(B2:B3)</f>
        <v>0</v>
      </c>
      <c r="C4" s="38">
        <f>SUM(C2:C3)</f>
        <v>0</v>
      </c>
      <c r="D4" s="39"/>
    </row>
    <row r="5" spans="1:4" ht="13.5" thickBot="1" x14ac:dyDescent="0.25">
      <c r="A5" s="191"/>
      <c r="B5" s="192"/>
      <c r="C5" s="192"/>
      <c r="D5" s="193"/>
    </row>
    <row r="6" spans="1:4" ht="25.5" x14ac:dyDescent="0.2">
      <c r="A6" s="33" t="s">
        <v>135</v>
      </c>
      <c r="B6" s="40" t="s">
        <v>131</v>
      </c>
      <c r="C6" s="34" t="s">
        <v>132</v>
      </c>
      <c r="D6" s="35" t="s">
        <v>133</v>
      </c>
    </row>
    <row r="7" spans="1:4" x14ac:dyDescent="0.2">
      <c r="A7" s="41"/>
      <c r="B7" s="42"/>
      <c r="C7" s="42"/>
      <c r="D7" s="43"/>
    </row>
    <row r="8" spans="1:4" ht="13.5" thickBot="1" x14ac:dyDescent="0.25">
      <c r="A8" s="37" t="s">
        <v>136</v>
      </c>
      <c r="B8" s="44">
        <f>SUM(B7:B7)</f>
        <v>0</v>
      </c>
      <c r="C8" s="44">
        <f>SUM(C7:C7)</f>
        <v>0</v>
      </c>
      <c r="D8" s="39"/>
    </row>
    <row r="9" spans="1:4" ht="13.5" thickBot="1" x14ac:dyDescent="0.25">
      <c r="A9" s="191"/>
      <c r="B9" s="192"/>
      <c r="C9" s="192"/>
      <c r="D9" s="193"/>
    </row>
    <row r="10" spans="1:4" ht="25.5" x14ac:dyDescent="0.2">
      <c r="A10" s="33" t="s">
        <v>137</v>
      </c>
      <c r="B10" s="40" t="s">
        <v>131</v>
      </c>
      <c r="C10" s="34" t="s">
        <v>132</v>
      </c>
      <c r="D10" s="35" t="s">
        <v>133</v>
      </c>
    </row>
    <row r="11" spans="1:4" x14ac:dyDescent="0.2">
      <c r="A11" s="41"/>
      <c r="B11" s="19">
        <v>0</v>
      </c>
      <c r="C11" s="19">
        <v>0</v>
      </c>
      <c r="D11" s="45"/>
    </row>
    <row r="12" spans="1:4" ht="13.5" thickBot="1" x14ac:dyDescent="0.25">
      <c r="A12" s="37" t="s">
        <v>138</v>
      </c>
      <c r="B12" s="44">
        <f>SUM(B11:B11)</f>
        <v>0</v>
      </c>
      <c r="C12" s="44">
        <f>SUM(C11:C11)</f>
        <v>0</v>
      </c>
      <c r="D12" s="46"/>
    </row>
    <row r="13" spans="1:4" ht="13.5" thickBot="1" x14ac:dyDescent="0.25">
      <c r="A13" s="196"/>
      <c r="B13" s="192"/>
      <c r="C13" s="192"/>
      <c r="D13" s="193"/>
    </row>
    <row r="14" spans="1:4" ht="25.5" x14ac:dyDescent="0.2">
      <c r="A14" s="47" t="s">
        <v>139</v>
      </c>
      <c r="B14" s="40" t="s">
        <v>131</v>
      </c>
      <c r="C14" s="34" t="s">
        <v>132</v>
      </c>
      <c r="D14" s="35" t="s">
        <v>133</v>
      </c>
    </row>
    <row r="15" spans="1:4" s="51" customFormat="1" ht="25.5" x14ac:dyDescent="0.2">
      <c r="A15" s="48" t="s">
        <v>422</v>
      </c>
      <c r="B15" s="49"/>
      <c r="C15" s="49"/>
      <c r="D15" s="50" t="s">
        <v>424</v>
      </c>
    </row>
    <row r="16" spans="1:4" s="51" customFormat="1" ht="25.5" x14ac:dyDescent="0.2">
      <c r="A16" s="48" t="s">
        <v>423</v>
      </c>
      <c r="B16" s="49"/>
      <c r="C16" s="49"/>
      <c r="D16" s="50" t="s">
        <v>424</v>
      </c>
    </row>
    <row r="17" spans="1:4" s="51" customFormat="1" hidden="1" x14ac:dyDescent="0.2">
      <c r="A17" s="48"/>
      <c r="B17" s="49"/>
      <c r="C17" s="49"/>
      <c r="D17" s="50"/>
    </row>
    <row r="18" spans="1:4" s="51" customFormat="1" hidden="1" x14ac:dyDescent="0.2">
      <c r="A18" s="48"/>
      <c r="B18" s="49"/>
      <c r="C18" s="49"/>
      <c r="D18" s="50"/>
    </row>
    <row r="19" spans="1:4" s="51" customFormat="1" hidden="1" x14ac:dyDescent="0.2">
      <c r="A19" s="48"/>
      <c r="B19" s="49"/>
      <c r="C19" s="49"/>
      <c r="D19" s="50"/>
    </row>
    <row r="20" spans="1:4" ht="13.5" thickBot="1" x14ac:dyDescent="0.25">
      <c r="A20" s="37" t="s">
        <v>140</v>
      </c>
      <c r="B20" s="52">
        <f>SUM(B15:B19)</f>
        <v>0</v>
      </c>
      <c r="C20" s="52">
        <f>SUM(C15:C19)</f>
        <v>0</v>
      </c>
      <c r="D20" s="46"/>
    </row>
    <row r="21" spans="1:4" ht="13.5" thickBot="1" x14ac:dyDescent="0.25">
      <c r="A21" s="191"/>
      <c r="B21" s="192"/>
      <c r="C21" s="192"/>
      <c r="D21" s="193"/>
    </row>
    <row r="22" spans="1:4" ht="25.5" x14ac:dyDescent="0.2">
      <c r="A22" s="33" t="s">
        <v>141</v>
      </c>
      <c r="B22" s="40" t="s">
        <v>131</v>
      </c>
      <c r="C22" s="34" t="s">
        <v>132</v>
      </c>
      <c r="D22" s="35" t="s">
        <v>133</v>
      </c>
    </row>
    <row r="23" spans="1:4" x14ac:dyDescent="0.2">
      <c r="A23" s="53"/>
      <c r="B23" s="19">
        <v>0</v>
      </c>
      <c r="C23" s="19">
        <v>0</v>
      </c>
      <c r="D23" s="45"/>
    </row>
    <row r="24" spans="1:4" ht="13.5" thickBot="1" x14ac:dyDescent="0.25">
      <c r="A24" s="37" t="s">
        <v>142</v>
      </c>
      <c r="B24" s="44">
        <f>SUM(B23:B23)</f>
        <v>0</v>
      </c>
      <c r="C24" s="44">
        <f>SUM(C23:C23)</f>
        <v>0</v>
      </c>
      <c r="D24" s="39"/>
    </row>
    <row r="25" spans="1:4" ht="36" customHeight="1" x14ac:dyDescent="0.2">
      <c r="A25" s="54" t="s">
        <v>129</v>
      </c>
      <c r="B25" s="55">
        <f>SUM(B4,B8,B12,B20,B24)</f>
        <v>0</v>
      </c>
      <c r="C25" s="55">
        <f>SUM(C4,C8,C12,C20,C24)</f>
        <v>0</v>
      </c>
      <c r="D25" s="56"/>
    </row>
    <row r="27" spans="1:4" x14ac:dyDescent="0.2">
      <c r="A27" s="6"/>
    </row>
  </sheetData>
  <mergeCells count="5">
    <mergeCell ref="A21:D21"/>
    <mergeCell ref="D2:D3"/>
    <mergeCell ref="A5:D5"/>
    <mergeCell ref="A9:D9"/>
    <mergeCell ref="A13:D13"/>
  </mergeCells>
  <phoneticPr fontId="6" type="noConversion"/>
  <pageMargins left="0.78740157480314965" right="0.78740157480314965" top="1.0236220472440944" bottom="0.78740157480314965" header="0.51181102362204722" footer="0.51181102362204722"/>
  <pageSetup paperSize="9" scale="80" orientation="portrait" horizontalDpi="300" verticalDpi="300" r:id="rId1"/>
  <headerFooter alignWithMargins="0">
    <oddHeader>&amp;C16. melléklet a 4/2015. (II.20.) önkormányzati rendelethez
Budakalász Város Önkormányzat 2015. évi  közvetett támogatásai&amp;Radatok Ft-ban</oddHeader>
    <oddFooter>&amp;P. oldal, összesen: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4">
    <pageSetUpPr fitToPage="1"/>
  </sheetPr>
  <dimension ref="A1:K11"/>
  <sheetViews>
    <sheetView workbookViewId="0">
      <pane xSplit="2" ySplit="1" topLeftCell="C2" activePane="bottomRight" state="frozen"/>
      <selection activeCell="E18" sqref="E18"/>
      <selection pane="topRight" activeCell="E18" sqref="E18"/>
      <selection pane="bottomLeft" activeCell="E18" sqref="E18"/>
      <selection pane="bottomRight" activeCell="I3" sqref="I3"/>
    </sheetView>
  </sheetViews>
  <sheetFormatPr defaultColWidth="9.140625" defaultRowHeight="12.75" x14ac:dyDescent="0.2"/>
  <cols>
    <col min="1" max="1" width="9.140625" style="31"/>
    <col min="2" max="2" width="60.5703125" style="20" bestFit="1" customWidth="1"/>
    <col min="3" max="3" width="10" style="20" customWidth="1"/>
    <col min="4" max="4" width="10.85546875" style="20" customWidth="1"/>
    <col min="5" max="6" width="14.85546875" style="20" customWidth="1"/>
    <col min="7" max="9" width="12.85546875" style="20" customWidth="1"/>
    <col min="10" max="10" width="16.85546875" style="20" customWidth="1"/>
    <col min="11" max="11" width="13.5703125" style="20" customWidth="1"/>
    <col min="12" max="12" width="20.7109375" style="20" customWidth="1"/>
    <col min="13" max="13" width="18" style="20" customWidth="1"/>
    <col min="14" max="16384" width="9.140625" style="20"/>
  </cols>
  <sheetData>
    <row r="1" spans="1:11" ht="38.25" x14ac:dyDescent="0.2">
      <c r="A1" s="21" t="s">
        <v>118</v>
      </c>
      <c r="B1" s="5" t="s">
        <v>119</v>
      </c>
      <c r="C1" s="5" t="s">
        <v>120</v>
      </c>
      <c r="D1" s="5" t="s">
        <v>121</v>
      </c>
      <c r="E1" s="5" t="s">
        <v>122</v>
      </c>
      <c r="F1" s="5" t="s">
        <v>123</v>
      </c>
      <c r="G1" s="5" t="s">
        <v>124</v>
      </c>
      <c r="H1" s="5" t="s">
        <v>191</v>
      </c>
      <c r="I1" s="5" t="s">
        <v>413</v>
      </c>
      <c r="J1" s="5" t="s">
        <v>414</v>
      </c>
      <c r="K1" s="5" t="s">
        <v>20</v>
      </c>
    </row>
    <row r="2" spans="1:11" x14ac:dyDescent="0.2">
      <c r="A2" s="32">
        <v>2</v>
      </c>
      <c r="B2" s="19" t="s">
        <v>125</v>
      </c>
      <c r="C2" s="19">
        <v>2015</v>
      </c>
      <c r="D2" s="27">
        <v>0</v>
      </c>
      <c r="E2" s="27">
        <f>+'15.stabilitási tv'!C6+'15.stabilitási tv'!C7</f>
        <v>480</v>
      </c>
      <c r="F2" s="27">
        <f>+'15.stabilitási tv'!D6+'15.stabilitási tv'!D7</f>
        <v>2264</v>
      </c>
      <c r="G2" s="27">
        <f>+'15.stabilitási tv'!E6+'15.stabilitási tv'!E7</f>
        <v>2211</v>
      </c>
      <c r="H2" s="27">
        <f>+'15.stabilitási tv'!F6+'15.stabilitási tv'!F7</f>
        <v>2159</v>
      </c>
      <c r="I2" s="27">
        <f>+'15.stabilitási tv'!G6+'15.stabilitási tv'!G7</f>
        <v>2107</v>
      </c>
      <c r="J2" s="27">
        <f>+'15.stabilitási tv'!H6+'15.stabilitási tv'!H7</f>
        <v>10209</v>
      </c>
      <c r="K2" s="27">
        <f>SUM(D2:J2)</f>
        <v>19430</v>
      </c>
    </row>
    <row r="3" spans="1:11" x14ac:dyDescent="0.2">
      <c r="A3" s="32">
        <v>3</v>
      </c>
      <c r="B3" s="19" t="s">
        <v>126</v>
      </c>
      <c r="C3" s="19">
        <v>2015</v>
      </c>
      <c r="D3" s="27">
        <v>0</v>
      </c>
      <c r="E3" s="27">
        <f>+'15.stabilitási tv'!C8+'15.stabilitási tv'!C9</f>
        <v>1566</v>
      </c>
      <c r="F3" s="27">
        <f>+'15.stabilitási tv'!D8+'15.stabilitási tv'!D9</f>
        <v>7505</v>
      </c>
      <c r="G3" s="27">
        <f>+'15.stabilitási tv'!E8+'15.stabilitási tv'!E9</f>
        <v>7328</v>
      </c>
      <c r="H3" s="27">
        <f>+'15.stabilitási tv'!F8+'15.stabilitási tv'!F9</f>
        <v>7155</v>
      </c>
      <c r="I3" s="27">
        <f>+'15.stabilitási tv'!G8+'15.stabilitási tv'!G9</f>
        <v>6982</v>
      </c>
      <c r="J3" s="27">
        <f>+'15.stabilitási tv'!H8+'15.stabilitási tv'!H9</f>
        <v>32462</v>
      </c>
      <c r="K3" s="27">
        <f>SUM(D3:J3)</f>
        <v>62998</v>
      </c>
    </row>
    <row r="4" spans="1:11" x14ac:dyDescent="0.2">
      <c r="A4" s="32" t="s">
        <v>36</v>
      </c>
      <c r="B4" s="10" t="s">
        <v>207</v>
      </c>
      <c r="C4" s="10"/>
      <c r="D4" s="13">
        <f t="shared" ref="D4:J4" si="0">SUM(D2:D3)</f>
        <v>0</v>
      </c>
      <c r="E4" s="13">
        <f t="shared" si="0"/>
        <v>2046</v>
      </c>
      <c r="F4" s="13">
        <f t="shared" si="0"/>
        <v>9769</v>
      </c>
      <c r="G4" s="13">
        <f t="shared" si="0"/>
        <v>9539</v>
      </c>
      <c r="H4" s="13">
        <f t="shared" si="0"/>
        <v>9314</v>
      </c>
      <c r="I4" s="13">
        <f t="shared" si="0"/>
        <v>9089</v>
      </c>
      <c r="J4" s="13">
        <f t="shared" si="0"/>
        <v>42671</v>
      </c>
      <c r="K4" s="13">
        <f>SUM(K2:K3)</f>
        <v>82428</v>
      </c>
    </row>
    <row r="5" spans="1:11" x14ac:dyDescent="0.2">
      <c r="A5" s="32"/>
      <c r="B5" s="10"/>
      <c r="C5" s="10"/>
      <c r="D5" s="13"/>
      <c r="E5" s="13"/>
      <c r="F5" s="13"/>
      <c r="G5" s="13"/>
      <c r="H5" s="13"/>
      <c r="I5" s="13"/>
      <c r="J5" s="13"/>
      <c r="K5" s="13"/>
    </row>
    <row r="6" spans="1:11" x14ac:dyDescent="0.2">
      <c r="A6" s="32"/>
      <c r="B6" s="19" t="s">
        <v>88</v>
      </c>
      <c r="C6" s="19">
        <v>2013</v>
      </c>
      <c r="D6" s="27">
        <v>240109</v>
      </c>
      <c r="E6" s="27">
        <v>4401</v>
      </c>
      <c r="F6" s="27"/>
      <c r="G6" s="27"/>
      <c r="H6" s="27"/>
      <c r="I6" s="27"/>
      <c r="J6" s="27"/>
      <c r="K6" s="27">
        <f>SUM(D6:J6)</f>
        <v>244510</v>
      </c>
    </row>
    <row r="7" spans="1:11" x14ac:dyDescent="0.2">
      <c r="A7" s="32"/>
      <c r="B7" s="19" t="s">
        <v>416</v>
      </c>
      <c r="C7" s="19">
        <v>2014</v>
      </c>
      <c r="D7" s="27">
        <v>9285</v>
      </c>
      <c r="E7" s="27">
        <v>9285</v>
      </c>
      <c r="F7" s="27"/>
      <c r="G7" s="27"/>
      <c r="H7" s="27"/>
      <c r="I7" s="27"/>
      <c r="J7" s="27"/>
      <c r="K7" s="27">
        <f>SUM(D7:J7)</f>
        <v>18570</v>
      </c>
    </row>
    <row r="8" spans="1:11" x14ac:dyDescent="0.2">
      <c r="A8" s="32"/>
      <c r="B8" s="10" t="s">
        <v>127</v>
      </c>
      <c r="C8" s="10"/>
      <c r="D8" s="13">
        <f>SUM(D6:D7)</f>
        <v>249394</v>
      </c>
      <c r="E8" s="13">
        <f>SUM(E6:E7)</f>
        <v>13686</v>
      </c>
      <c r="F8" s="13">
        <f>SUM(F6:F7)</f>
        <v>0</v>
      </c>
      <c r="G8" s="13">
        <f>SUM(G6:G7)</f>
        <v>0</v>
      </c>
      <c r="H8" s="13">
        <f>SUM(H6:H7)</f>
        <v>0</v>
      </c>
      <c r="I8" s="13"/>
      <c r="J8" s="13">
        <f>SUM(J6:J7)</f>
        <v>0</v>
      </c>
      <c r="K8" s="13">
        <f>SUM(K6:K7)</f>
        <v>263080</v>
      </c>
    </row>
    <row r="9" spans="1:11" x14ac:dyDescent="0.2">
      <c r="A9" s="32"/>
      <c r="B9" s="19"/>
      <c r="C9" s="19"/>
      <c r="D9" s="27"/>
      <c r="E9" s="27"/>
      <c r="F9" s="27"/>
      <c r="G9" s="27"/>
      <c r="H9" s="27"/>
      <c r="I9" s="27"/>
      <c r="J9" s="27"/>
      <c r="K9" s="27">
        <f>SUM(D9:J9)</f>
        <v>0</v>
      </c>
    </row>
    <row r="10" spans="1:11" x14ac:dyDescent="0.2">
      <c r="A10" s="32"/>
      <c r="B10" s="10" t="s">
        <v>128</v>
      </c>
      <c r="C10" s="10"/>
      <c r="D10" s="13">
        <f>SUM(D9:D9)</f>
        <v>0</v>
      </c>
      <c r="E10" s="13">
        <f>SUM(E9:E9)</f>
        <v>0</v>
      </c>
      <c r="F10" s="13">
        <f>SUM(F9:F9)</f>
        <v>0</v>
      </c>
      <c r="G10" s="13">
        <f>SUM(G9:G9)</f>
        <v>0</v>
      </c>
      <c r="H10" s="13"/>
      <c r="I10" s="13"/>
      <c r="J10" s="13">
        <f>SUM(J9:J9)</f>
        <v>0</v>
      </c>
      <c r="K10" s="13">
        <f>SUM(K9:K9)</f>
        <v>0</v>
      </c>
    </row>
    <row r="11" spans="1:11" x14ac:dyDescent="0.2">
      <c r="A11" s="32"/>
      <c r="B11" s="10" t="s">
        <v>129</v>
      </c>
      <c r="C11" s="19"/>
      <c r="D11" s="13">
        <f>+D8+D4</f>
        <v>249394</v>
      </c>
      <c r="E11" s="13">
        <f t="shared" ref="E11:K11" si="1">+E8+E4</f>
        <v>15732</v>
      </c>
      <c r="F11" s="13">
        <f t="shared" si="1"/>
        <v>9769</v>
      </c>
      <c r="G11" s="13">
        <f t="shared" si="1"/>
        <v>9539</v>
      </c>
      <c r="H11" s="13">
        <f t="shared" si="1"/>
        <v>9314</v>
      </c>
      <c r="I11" s="13">
        <f t="shared" si="1"/>
        <v>9089</v>
      </c>
      <c r="J11" s="13">
        <f t="shared" si="1"/>
        <v>42671</v>
      </c>
      <c r="K11" s="13">
        <f t="shared" si="1"/>
        <v>345508</v>
      </c>
    </row>
  </sheetData>
  <phoneticPr fontId="6" type="noConversion"/>
  <pageMargins left="0.78740157480314965" right="0.78740157480314965" top="1.1811023622047245" bottom="0.78740157480314965" header="0.51181102362204722" footer="0.51181102362204722"/>
  <pageSetup paperSize="9" scale="69" orientation="landscape" horizontalDpi="300" verticalDpi="300" r:id="rId1"/>
  <headerFooter alignWithMargins="0">
    <oddHeader>&amp;C17. melléklet a 4/2015. (II.20.) önkormányzati rendelethez
Budakalász Város Önkormányzat
több éves kihatással járó döntései évenként&amp;R
Adatok E Ft-ban</oddHeader>
    <oddFooter>&amp;P. oldal, összesen: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45">
    <pageSetUpPr fitToPage="1"/>
  </sheetPr>
  <dimension ref="A1:F70"/>
  <sheetViews>
    <sheetView workbookViewId="0">
      <pane xSplit="1" ySplit="1" topLeftCell="B2" activePane="bottomRight" state="frozen"/>
      <selection activeCell="B1" sqref="B1:D1"/>
      <selection pane="topRight" activeCell="B1" sqref="B1:D1"/>
      <selection pane="bottomLeft" activeCell="B1" sqref="B1:D1"/>
      <selection pane="bottomRight" activeCell="B17" sqref="B17:C18"/>
    </sheetView>
  </sheetViews>
  <sheetFormatPr defaultColWidth="9.140625" defaultRowHeight="12.75" x14ac:dyDescent="0.2"/>
  <cols>
    <col min="1" max="1" width="51.140625" style="15" customWidth="1"/>
    <col min="2" max="2" width="17.42578125" style="20" customWidth="1"/>
    <col min="3" max="3" width="21.85546875" style="20" customWidth="1"/>
    <col min="4" max="4" width="23.7109375" style="20" customWidth="1"/>
    <col min="5" max="5" width="13.5703125" style="20" customWidth="1"/>
    <col min="6" max="6" width="20.7109375" style="20" customWidth="1"/>
    <col min="7" max="7" width="18" style="20" customWidth="1"/>
    <col min="8" max="16384" width="9.140625" style="20"/>
  </cols>
  <sheetData>
    <row r="1" spans="1:6" ht="38.25" x14ac:dyDescent="0.2">
      <c r="A1" s="5" t="s">
        <v>146</v>
      </c>
      <c r="B1" s="130" t="s">
        <v>267</v>
      </c>
      <c r="C1" s="99" t="s">
        <v>268</v>
      </c>
      <c r="D1" s="2" t="s">
        <v>269</v>
      </c>
    </row>
    <row r="2" spans="1:6" x14ac:dyDescent="0.2">
      <c r="A2" s="1" t="s">
        <v>255</v>
      </c>
      <c r="B2" s="27"/>
      <c r="C2" s="27"/>
      <c r="D2" s="27">
        <f>+Összesen!G3</f>
        <v>908072</v>
      </c>
    </row>
    <row r="3" spans="1:6" ht="25.5" x14ac:dyDescent="0.2">
      <c r="A3" s="1" t="s">
        <v>254</v>
      </c>
      <c r="B3" s="27"/>
      <c r="C3" s="27"/>
      <c r="D3" s="27">
        <f>+Összesen!G4</f>
        <v>10570</v>
      </c>
    </row>
    <row r="4" spans="1:6" x14ac:dyDescent="0.2">
      <c r="A4" s="1" t="s">
        <v>0</v>
      </c>
      <c r="B4" s="27"/>
      <c r="C4" s="27"/>
      <c r="D4" s="27">
        <f>+Összesen!G6</f>
        <v>726638</v>
      </c>
    </row>
    <row r="5" spans="1:6" x14ac:dyDescent="0.2">
      <c r="A5" s="1" t="s">
        <v>249</v>
      </c>
      <c r="B5" s="27"/>
      <c r="C5" s="27"/>
      <c r="D5" s="27">
        <f>+Összesen!G7</f>
        <v>1313537</v>
      </c>
    </row>
    <row r="6" spans="1:6" x14ac:dyDescent="0.2">
      <c r="A6" s="1" t="s">
        <v>252</v>
      </c>
      <c r="B6" s="27"/>
      <c r="C6" s="27"/>
      <c r="D6" s="27">
        <f>+Összesen!G8</f>
        <v>493</v>
      </c>
    </row>
    <row r="7" spans="1:6" x14ac:dyDescent="0.2">
      <c r="A7" s="1" t="s">
        <v>204</v>
      </c>
      <c r="B7" s="27"/>
      <c r="C7" s="27"/>
      <c r="D7" s="27">
        <v>0</v>
      </c>
    </row>
    <row r="8" spans="1:6" x14ac:dyDescent="0.2">
      <c r="A8" s="1" t="s">
        <v>274</v>
      </c>
      <c r="B8" s="27"/>
      <c r="C8" s="27"/>
      <c r="D8" s="27">
        <f>+Összesen!G10</f>
        <v>0</v>
      </c>
    </row>
    <row r="9" spans="1:6" ht="25.5" x14ac:dyDescent="0.2">
      <c r="A9" s="1" t="s">
        <v>278</v>
      </c>
      <c r="B9" s="27"/>
      <c r="C9" s="27"/>
      <c r="D9" s="27">
        <f>+Összesen!G11</f>
        <v>8690</v>
      </c>
    </row>
    <row r="10" spans="1:6" x14ac:dyDescent="0.2">
      <c r="A10" s="1" t="s">
        <v>253</v>
      </c>
      <c r="B10" s="27"/>
      <c r="C10" s="27"/>
      <c r="D10" s="27">
        <f>+Összesen!G13</f>
        <v>5165</v>
      </c>
    </row>
    <row r="11" spans="1:6" ht="25.5" x14ac:dyDescent="0.2">
      <c r="A11" s="1" t="s">
        <v>317</v>
      </c>
      <c r="B11" s="27"/>
      <c r="C11" s="27"/>
      <c r="D11" s="27">
        <f>+Összesen!G14</f>
        <v>0</v>
      </c>
    </row>
    <row r="12" spans="1:6" x14ac:dyDescent="0.2">
      <c r="A12" s="1" t="s">
        <v>314</v>
      </c>
      <c r="B12" s="27"/>
      <c r="C12" s="27"/>
      <c r="D12" s="27">
        <f>+Összesen!G15</f>
        <v>0</v>
      </c>
    </row>
    <row r="13" spans="1:6" x14ac:dyDescent="0.2">
      <c r="A13" s="1" t="s">
        <v>153</v>
      </c>
      <c r="B13" s="27">
        <f>SUM(B2:B7)</f>
        <v>0</v>
      </c>
      <c r="C13" s="27">
        <f>SUM(C2:C7)</f>
        <v>0</v>
      </c>
      <c r="D13" s="27">
        <f>SUM(D2:D7)</f>
        <v>2959310</v>
      </c>
    </row>
    <row r="14" spans="1:6" x14ac:dyDescent="0.2">
      <c r="A14" s="1" t="s">
        <v>154</v>
      </c>
      <c r="B14" s="27">
        <f>SUM(B8:B12)</f>
        <v>0</v>
      </c>
      <c r="C14" s="27">
        <f>SUM(C8:C12)</f>
        <v>0</v>
      </c>
      <c r="D14" s="27">
        <f>SUM(D8:D12)</f>
        <v>13855</v>
      </c>
      <c r="E14" s="64"/>
    </row>
    <row r="15" spans="1:6" x14ac:dyDescent="0.2">
      <c r="A15" s="67" t="s">
        <v>155</v>
      </c>
      <c r="B15" s="68">
        <f>+B13+B14</f>
        <v>0</v>
      </c>
      <c r="C15" s="68">
        <f>+C13+C14</f>
        <v>0</v>
      </c>
      <c r="D15" s="68">
        <f>+D13+D14</f>
        <v>2973165</v>
      </c>
      <c r="F15" s="64"/>
    </row>
    <row r="16" spans="1:6" x14ac:dyDescent="0.2">
      <c r="A16" s="3" t="s">
        <v>282</v>
      </c>
      <c r="B16" s="27"/>
      <c r="C16" s="27"/>
      <c r="D16" s="27">
        <f>+Összesen!G22</f>
        <v>28703</v>
      </c>
    </row>
    <row r="17" spans="1:5" x14ac:dyDescent="0.2">
      <c r="A17" s="3" t="s">
        <v>351</v>
      </c>
      <c r="B17" s="27"/>
      <c r="C17" s="27"/>
      <c r="D17" s="27">
        <f>+Összesen!G23</f>
        <v>0</v>
      </c>
    </row>
    <row r="18" spans="1:5" ht="38.25" x14ac:dyDescent="0.2">
      <c r="A18" s="3" t="s">
        <v>4</v>
      </c>
      <c r="B18" s="27"/>
      <c r="C18" s="27"/>
      <c r="D18" s="27">
        <v>0</v>
      </c>
    </row>
    <row r="19" spans="1:5" ht="38.25" x14ac:dyDescent="0.2">
      <c r="A19" s="3" t="s">
        <v>5</v>
      </c>
      <c r="B19" s="27"/>
      <c r="C19" s="27"/>
      <c r="D19" s="27">
        <f>+Összesen!G24</f>
        <v>0</v>
      </c>
    </row>
    <row r="20" spans="1:5" x14ac:dyDescent="0.2">
      <c r="A20" s="69" t="s">
        <v>156</v>
      </c>
      <c r="B20" s="70">
        <f>SUM(B15:B19)</f>
        <v>0</v>
      </c>
      <c r="C20" s="70">
        <f>SUM(C15:C19)</f>
        <v>0</v>
      </c>
      <c r="D20" s="70">
        <f>SUM(D15:D19)</f>
        <v>3001868</v>
      </c>
      <c r="E20" s="64">
        <f>+D20-Összesen!G27</f>
        <v>-1586881</v>
      </c>
    </row>
    <row r="21" spans="1:5" x14ac:dyDescent="0.2">
      <c r="B21" s="64"/>
      <c r="C21" s="64"/>
      <c r="D21" s="64"/>
      <c r="E21" s="64"/>
    </row>
    <row r="22" spans="1:5" x14ac:dyDescent="0.2">
      <c r="B22" s="64"/>
      <c r="C22" s="64"/>
      <c r="D22" s="64"/>
    </row>
    <row r="23" spans="1:5" x14ac:dyDescent="0.2">
      <c r="B23" s="64"/>
      <c r="C23" s="64"/>
      <c r="D23" s="64"/>
    </row>
    <row r="24" spans="1:5" x14ac:dyDescent="0.2">
      <c r="B24" s="64"/>
      <c r="C24" s="64"/>
      <c r="D24" s="64"/>
    </row>
    <row r="25" spans="1:5" x14ac:dyDescent="0.2">
      <c r="B25" s="64"/>
      <c r="C25" s="64"/>
      <c r="D25" s="64"/>
    </row>
    <row r="26" spans="1:5" x14ac:dyDescent="0.2">
      <c r="B26" s="64"/>
      <c r="C26" s="64"/>
      <c r="D26" s="64"/>
    </row>
    <row r="27" spans="1:5" x14ac:dyDescent="0.2">
      <c r="B27" s="64"/>
      <c r="C27" s="64"/>
      <c r="D27" s="64"/>
    </row>
    <row r="28" spans="1:5" x14ac:dyDescent="0.2">
      <c r="B28" s="64"/>
      <c r="C28" s="64"/>
      <c r="D28" s="64"/>
    </row>
    <row r="29" spans="1:5" x14ac:dyDescent="0.2">
      <c r="B29" s="64"/>
      <c r="C29" s="64"/>
      <c r="D29" s="64"/>
    </row>
    <row r="30" spans="1:5" x14ac:dyDescent="0.2">
      <c r="B30" s="64"/>
      <c r="C30" s="64"/>
      <c r="D30" s="64"/>
    </row>
    <row r="31" spans="1:5" x14ac:dyDescent="0.2">
      <c r="B31" s="64"/>
      <c r="C31" s="64"/>
      <c r="D31" s="64"/>
    </row>
    <row r="32" spans="1:5" x14ac:dyDescent="0.2">
      <c r="B32" s="64"/>
      <c r="C32" s="64"/>
      <c r="D32" s="64"/>
    </row>
    <row r="33" spans="2:4" x14ac:dyDescent="0.2">
      <c r="B33" s="64"/>
      <c r="C33" s="64"/>
      <c r="D33" s="64"/>
    </row>
    <row r="34" spans="2:4" x14ac:dyDescent="0.2">
      <c r="B34" s="64"/>
      <c r="C34" s="64"/>
      <c r="D34" s="64"/>
    </row>
    <row r="35" spans="2:4" x14ac:dyDescent="0.2">
      <c r="B35" s="64"/>
      <c r="C35" s="64"/>
      <c r="D35" s="64"/>
    </row>
    <row r="36" spans="2:4" x14ac:dyDescent="0.2">
      <c r="B36" s="64"/>
      <c r="C36" s="64"/>
      <c r="D36" s="64"/>
    </row>
    <row r="37" spans="2:4" x14ac:dyDescent="0.2">
      <c r="B37" s="64"/>
      <c r="C37" s="64"/>
      <c r="D37" s="64"/>
    </row>
    <row r="38" spans="2:4" x14ac:dyDescent="0.2">
      <c r="B38" s="64"/>
      <c r="C38" s="64"/>
      <c r="D38" s="64"/>
    </row>
    <row r="39" spans="2:4" x14ac:dyDescent="0.2">
      <c r="B39" s="64"/>
      <c r="C39" s="64"/>
      <c r="D39" s="64"/>
    </row>
    <row r="40" spans="2:4" x14ac:dyDescent="0.2">
      <c r="B40" s="64"/>
      <c r="C40" s="64"/>
      <c r="D40" s="64"/>
    </row>
    <row r="41" spans="2:4" x14ac:dyDescent="0.2">
      <c r="B41" s="64"/>
      <c r="C41" s="64"/>
      <c r="D41" s="64"/>
    </row>
    <row r="42" spans="2:4" x14ac:dyDescent="0.2">
      <c r="B42" s="64"/>
      <c r="C42" s="64"/>
      <c r="D42" s="64"/>
    </row>
    <row r="43" spans="2:4" x14ac:dyDescent="0.2">
      <c r="B43" s="64"/>
      <c r="C43" s="64"/>
      <c r="D43" s="64"/>
    </row>
    <row r="44" spans="2:4" x14ac:dyDescent="0.2">
      <c r="B44" s="64"/>
      <c r="C44" s="64"/>
      <c r="D44" s="64"/>
    </row>
    <row r="45" spans="2:4" x14ac:dyDescent="0.2">
      <c r="B45" s="64"/>
      <c r="C45" s="64"/>
      <c r="D45" s="64"/>
    </row>
    <row r="46" spans="2:4" x14ac:dyDescent="0.2">
      <c r="B46" s="64"/>
      <c r="C46" s="64"/>
      <c r="D46" s="64"/>
    </row>
    <row r="47" spans="2:4" x14ac:dyDescent="0.2">
      <c r="B47" s="64"/>
      <c r="C47" s="64"/>
      <c r="D47" s="64"/>
    </row>
    <row r="48" spans="2:4" x14ac:dyDescent="0.2">
      <c r="B48" s="64"/>
      <c r="C48" s="64"/>
      <c r="D48" s="64"/>
    </row>
    <row r="49" spans="2:4" x14ac:dyDescent="0.2">
      <c r="B49" s="64"/>
      <c r="C49" s="64"/>
      <c r="D49" s="64"/>
    </row>
    <row r="50" spans="2:4" x14ac:dyDescent="0.2">
      <c r="B50" s="64"/>
      <c r="C50" s="64"/>
      <c r="D50" s="64"/>
    </row>
    <row r="51" spans="2:4" x14ac:dyDescent="0.2">
      <c r="B51" s="64"/>
      <c r="C51" s="64"/>
      <c r="D51" s="64"/>
    </row>
    <row r="52" spans="2:4" x14ac:dyDescent="0.2">
      <c r="B52" s="64"/>
      <c r="C52" s="64"/>
      <c r="D52" s="64"/>
    </row>
    <row r="53" spans="2:4" x14ac:dyDescent="0.2">
      <c r="B53" s="64"/>
      <c r="C53" s="64"/>
      <c r="D53" s="64"/>
    </row>
    <row r="54" spans="2:4" x14ac:dyDescent="0.2">
      <c r="B54" s="64"/>
      <c r="C54" s="64"/>
      <c r="D54" s="64"/>
    </row>
    <row r="55" spans="2:4" x14ac:dyDescent="0.2">
      <c r="B55" s="64"/>
      <c r="C55" s="64"/>
      <c r="D55" s="64"/>
    </row>
    <row r="56" spans="2:4" x14ac:dyDescent="0.2">
      <c r="B56" s="64"/>
      <c r="C56" s="64"/>
      <c r="D56" s="64"/>
    </row>
    <row r="57" spans="2:4" x14ac:dyDescent="0.2">
      <c r="B57" s="64"/>
      <c r="C57" s="64"/>
      <c r="D57" s="64"/>
    </row>
    <row r="58" spans="2:4" x14ac:dyDescent="0.2">
      <c r="B58" s="64"/>
      <c r="C58" s="64"/>
      <c r="D58" s="64"/>
    </row>
    <row r="59" spans="2:4" x14ac:dyDescent="0.2">
      <c r="B59" s="64"/>
      <c r="C59" s="64"/>
      <c r="D59" s="64"/>
    </row>
    <row r="60" spans="2:4" x14ac:dyDescent="0.2">
      <c r="B60" s="64"/>
      <c r="C60" s="64"/>
      <c r="D60" s="64"/>
    </row>
    <row r="61" spans="2:4" x14ac:dyDescent="0.2">
      <c r="B61" s="64"/>
      <c r="C61" s="64"/>
      <c r="D61" s="64"/>
    </row>
    <row r="62" spans="2:4" x14ac:dyDescent="0.2">
      <c r="B62" s="64"/>
      <c r="C62" s="64"/>
      <c r="D62" s="64"/>
    </row>
    <row r="63" spans="2:4" x14ac:dyDescent="0.2">
      <c r="B63" s="64"/>
      <c r="C63" s="64"/>
      <c r="D63" s="64"/>
    </row>
    <row r="64" spans="2:4" x14ac:dyDescent="0.2">
      <c r="B64" s="64"/>
      <c r="C64" s="64"/>
      <c r="D64" s="64"/>
    </row>
    <row r="65" spans="2:4" x14ac:dyDescent="0.2">
      <c r="B65" s="64"/>
      <c r="C65" s="64"/>
      <c r="D65" s="64"/>
    </row>
    <row r="66" spans="2:4" x14ac:dyDescent="0.2">
      <c r="B66" s="64"/>
      <c r="C66" s="64"/>
      <c r="D66" s="64"/>
    </row>
    <row r="67" spans="2:4" x14ac:dyDescent="0.2">
      <c r="B67" s="64"/>
      <c r="C67" s="64"/>
      <c r="D67" s="64"/>
    </row>
    <row r="68" spans="2:4" x14ac:dyDescent="0.2">
      <c r="B68" s="64"/>
      <c r="C68" s="64"/>
      <c r="D68" s="64"/>
    </row>
    <row r="69" spans="2:4" x14ac:dyDescent="0.2">
      <c r="B69" s="64"/>
      <c r="C69" s="64"/>
      <c r="D69" s="64"/>
    </row>
    <row r="70" spans="2:4" x14ac:dyDescent="0.2">
      <c r="B70" s="64"/>
      <c r="C70" s="64"/>
      <c r="D70" s="64"/>
    </row>
  </sheetData>
  <phoneticPr fontId="6" type="noConversion"/>
  <printOptions horizontalCentered="1"/>
  <pageMargins left="0.59055118110236227" right="0.78740157480314965" top="1.299212598425197" bottom="0.78740157480314965" header="0.51181102362204722" footer="0.51181102362204722"/>
  <pageSetup paperSize="9" scale="78" orientation="portrait" horizontalDpi="300" verticalDpi="300" r:id="rId1"/>
  <headerFooter alignWithMargins="0">
    <oddHeader>&amp;C18. melléklet a 4/2015. (II.20.) önkormányzati rendelethez
Budakalász Város Önkormányzat bevételeinek
az Áht. 103.§ (2) bekezdése szerinti mérlege&amp;RAdatok E Ft-ban</oddHeader>
    <oddFooter>&amp;P. oldal, összesen: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8">
    <pageSetUpPr fitToPage="1"/>
  </sheetPr>
  <dimension ref="A1:E28"/>
  <sheetViews>
    <sheetView workbookViewId="0">
      <pane xSplit="1" ySplit="1" topLeftCell="B17" activePane="bottomRight" state="frozen"/>
      <selection activeCell="B1" sqref="B1:D1"/>
      <selection pane="topRight" activeCell="B1" sqref="B1:D1"/>
      <selection pane="bottomLeft" activeCell="B1" sqref="B1:D1"/>
      <selection pane="bottomRight" activeCell="C19" sqref="C19"/>
    </sheetView>
  </sheetViews>
  <sheetFormatPr defaultColWidth="9.140625" defaultRowHeight="12.75" x14ac:dyDescent="0.2"/>
  <cols>
    <col min="1" max="1" width="51.140625" style="20" customWidth="1"/>
    <col min="2" max="2" width="16.28515625" style="20" bestFit="1" customWidth="1"/>
    <col min="3" max="3" width="22.140625" style="20" customWidth="1"/>
    <col min="4" max="4" width="23" style="20" customWidth="1"/>
    <col min="5" max="5" width="20.7109375" style="20" customWidth="1"/>
    <col min="6" max="6" width="18" style="20" customWidth="1"/>
    <col min="7" max="16384" width="9.140625" style="20"/>
  </cols>
  <sheetData>
    <row r="1" spans="1:4" ht="38.25" x14ac:dyDescent="0.2">
      <c r="A1" s="10" t="s">
        <v>146</v>
      </c>
      <c r="B1" s="10" t="s">
        <v>267</v>
      </c>
      <c r="C1" s="5" t="s">
        <v>268</v>
      </c>
      <c r="D1" s="2" t="s">
        <v>269</v>
      </c>
    </row>
    <row r="2" spans="1:4" x14ac:dyDescent="0.2">
      <c r="A2" s="71" t="s">
        <v>11</v>
      </c>
      <c r="B2" s="27"/>
      <c r="C2" s="27"/>
      <c r="D2" s="27">
        <f>+Összesen!G28</f>
        <v>906309</v>
      </c>
    </row>
    <row r="3" spans="1:4" ht="25.5" x14ac:dyDescent="0.2">
      <c r="A3" s="71" t="s">
        <v>157</v>
      </c>
      <c r="B3" s="27"/>
      <c r="C3" s="27"/>
      <c r="D3" s="27">
        <f>+Összesen!G29</f>
        <v>123028</v>
      </c>
    </row>
    <row r="4" spans="1:4" x14ac:dyDescent="0.2">
      <c r="A4" s="71" t="s">
        <v>370</v>
      </c>
      <c r="B4" s="27"/>
      <c r="C4" s="27"/>
      <c r="D4" s="27">
        <f>+Összesen!G30</f>
        <v>1029997</v>
      </c>
    </row>
    <row r="5" spans="1:4" x14ac:dyDescent="0.2">
      <c r="A5" s="71" t="s">
        <v>158</v>
      </c>
      <c r="B5" s="27"/>
      <c r="C5" s="27"/>
      <c r="D5" s="27">
        <f>+Összesen!G31</f>
        <v>9455</v>
      </c>
    </row>
    <row r="6" spans="1:4" x14ac:dyDescent="0.2">
      <c r="A6" s="71" t="s">
        <v>289</v>
      </c>
      <c r="B6" s="27"/>
      <c r="C6" s="27"/>
      <c r="D6" s="27">
        <f>+Összesen!G32</f>
        <v>15636</v>
      </c>
    </row>
    <row r="7" spans="1:4" ht="25.5" x14ac:dyDescent="0.2">
      <c r="A7" s="71" t="s">
        <v>292</v>
      </c>
      <c r="B7" s="27"/>
      <c r="C7" s="27"/>
      <c r="D7" s="27">
        <f>+Összesen!G34</f>
        <v>54474</v>
      </c>
    </row>
    <row r="8" spans="1:4" ht="25.5" x14ac:dyDescent="0.2">
      <c r="A8" s="71" t="s">
        <v>294</v>
      </c>
      <c r="B8" s="27"/>
      <c r="C8" s="27"/>
      <c r="D8" s="27">
        <f>+Összesen!G35</f>
        <v>29420</v>
      </c>
    </row>
    <row r="9" spans="1:4" x14ac:dyDescent="0.2">
      <c r="A9" s="71" t="s">
        <v>17</v>
      </c>
      <c r="B9" s="27"/>
      <c r="C9" s="27"/>
      <c r="D9" s="27">
        <f>+Összesen!G36</f>
        <v>0</v>
      </c>
    </row>
    <row r="10" spans="1:4" x14ac:dyDescent="0.2">
      <c r="A10" s="71" t="s">
        <v>296</v>
      </c>
      <c r="B10" s="27"/>
      <c r="C10" s="27"/>
      <c r="D10" s="27">
        <f>+Összesen!G39</f>
        <v>606886</v>
      </c>
    </row>
    <row r="11" spans="1:4" x14ac:dyDescent="0.2">
      <c r="A11" s="71" t="s">
        <v>14</v>
      </c>
      <c r="B11" s="27"/>
      <c r="C11" s="27"/>
      <c r="D11" s="27">
        <f>+Összesen!G40</f>
        <v>71621</v>
      </c>
    </row>
    <row r="12" spans="1:4" ht="25.5" x14ac:dyDescent="0.2">
      <c r="A12" s="71" t="s">
        <v>298</v>
      </c>
      <c r="B12" s="27"/>
      <c r="C12" s="14"/>
      <c r="D12" s="27">
        <f>+Összesen!G41</f>
        <v>0</v>
      </c>
    </row>
    <row r="13" spans="1:4" ht="25.5" x14ac:dyDescent="0.2">
      <c r="A13" s="71" t="s">
        <v>300</v>
      </c>
      <c r="B13" s="27"/>
      <c r="C13" s="27"/>
      <c r="D13" s="27">
        <f>+Összesen!G42</f>
        <v>210560</v>
      </c>
    </row>
    <row r="14" spans="1:4" ht="25.5" x14ac:dyDescent="0.2">
      <c r="A14" s="71" t="s">
        <v>301</v>
      </c>
      <c r="B14" s="27"/>
      <c r="C14" s="27"/>
      <c r="D14" s="27">
        <f>+Összesen!G43</f>
        <v>1000</v>
      </c>
    </row>
    <row r="15" spans="1:4" x14ac:dyDescent="0.2">
      <c r="A15" s="71" t="s">
        <v>18</v>
      </c>
      <c r="B15" s="27"/>
      <c r="C15" s="27"/>
      <c r="D15" s="27">
        <f>+Összesen!G44</f>
        <v>0</v>
      </c>
    </row>
    <row r="16" spans="1:4" x14ac:dyDescent="0.2">
      <c r="A16" s="2" t="s">
        <v>159</v>
      </c>
      <c r="B16" s="27">
        <f>SUM(B2:B9)</f>
        <v>0</v>
      </c>
      <c r="C16" s="27">
        <f>SUM(C2:C9)</f>
        <v>0</v>
      </c>
      <c r="D16" s="27">
        <f>SUM(D2:D9)</f>
        <v>2168319</v>
      </c>
    </row>
    <row r="17" spans="1:5" x14ac:dyDescent="0.2">
      <c r="A17" s="2" t="s">
        <v>160</v>
      </c>
      <c r="B17" s="27">
        <f>SUM(B10:B15)</f>
        <v>0</v>
      </c>
      <c r="C17" s="27">
        <f>SUM(C10:C15)</f>
        <v>0</v>
      </c>
      <c r="D17" s="27">
        <f>SUM(D10:D15)</f>
        <v>890067</v>
      </c>
      <c r="E17" s="64"/>
    </row>
    <row r="18" spans="1:5" x14ac:dyDescent="0.2">
      <c r="A18" s="67" t="s">
        <v>161</v>
      </c>
      <c r="B18" s="68">
        <f>+B16+B17</f>
        <v>0</v>
      </c>
      <c r="C18" s="68">
        <f>+C16+C17</f>
        <v>0</v>
      </c>
      <c r="D18" s="68">
        <f>+D16+D17</f>
        <v>3058386</v>
      </c>
    </row>
    <row r="19" spans="1:5" x14ac:dyDescent="0.2">
      <c r="A19" s="3" t="s">
        <v>162</v>
      </c>
      <c r="B19" s="27"/>
      <c r="C19" s="27"/>
      <c r="D19" s="27">
        <f>+Összesen!G52-Összesen!G49-Összesen!G50</f>
        <v>31483</v>
      </c>
    </row>
    <row r="20" spans="1:5" x14ac:dyDescent="0.2">
      <c r="A20" s="58" t="s">
        <v>163</v>
      </c>
      <c r="B20" s="70">
        <f>+B18+B19</f>
        <v>0</v>
      </c>
      <c r="C20" s="70">
        <f>+C18+C19</f>
        <v>0</v>
      </c>
      <c r="D20" s="70">
        <f>+D18+D19</f>
        <v>3089869</v>
      </c>
      <c r="E20" s="64">
        <f>+D20-Összesen!G53</f>
        <v>1</v>
      </c>
    </row>
    <row r="21" spans="1:5" ht="38.25" x14ac:dyDescent="0.2">
      <c r="A21" s="2" t="s">
        <v>164</v>
      </c>
      <c r="B21" s="27">
        <f>+'18.mérleg bevétel'!B13-B16</f>
        <v>0</v>
      </c>
      <c r="C21" s="27">
        <f>+'18.mérleg bevétel'!C13-C16</f>
        <v>0</v>
      </c>
      <c r="D21" s="27">
        <f>+'18.mérleg bevétel'!D13-D16</f>
        <v>790991</v>
      </c>
    </row>
    <row r="22" spans="1:5" ht="51" x14ac:dyDescent="0.2">
      <c r="A22" s="2" t="s">
        <v>165</v>
      </c>
      <c r="B22" s="27">
        <f>+'18.mérleg bevétel'!B14-B17</f>
        <v>0</v>
      </c>
      <c r="C22" s="27">
        <f>+'18.mérleg bevétel'!C14-C17</f>
        <v>0</v>
      </c>
      <c r="D22" s="27">
        <f>+'18.mérleg bevétel'!D14-D17</f>
        <v>-876212</v>
      </c>
    </row>
    <row r="23" spans="1:5" x14ac:dyDescent="0.2">
      <c r="B23" s="64"/>
      <c r="C23" s="64"/>
    </row>
    <row r="28" spans="1:5" x14ac:dyDescent="0.2">
      <c r="C28" s="72"/>
    </row>
  </sheetData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77" orientation="portrait" horizontalDpi="300" verticalDpi="300" r:id="rId1"/>
  <headerFooter alignWithMargins="0">
    <oddHeader>&amp;C19. melléklet a 4/2015. (II.20.) önkormányzati rendelethez
Budakalász Város Önkormányzat kiadásainak
az Áht. 103.§ (2) bekezdése szerinti mérlege&amp;RAdatok E Ft-ban</oddHeader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49"/>
  <dimension ref="A2:R38"/>
  <sheetViews>
    <sheetView topLeftCell="A4" zoomScaleNormal="100" workbookViewId="0">
      <pane xSplit="1" ySplit="1" topLeftCell="D38" activePane="bottomRight" state="frozen"/>
      <selection activeCell="A4" sqref="A4"/>
      <selection pane="topRight" activeCell="B4" sqref="B4"/>
      <selection pane="bottomLeft" activeCell="A5" sqref="A5"/>
      <selection pane="bottomRight" activeCell="Q35" sqref="Q35"/>
    </sheetView>
  </sheetViews>
  <sheetFormatPr defaultRowHeight="12.75" x14ac:dyDescent="0.2"/>
  <cols>
    <col min="1" max="1" width="51.140625" customWidth="1"/>
    <col min="2" max="2" width="10" customWidth="1"/>
    <col min="3" max="3" width="10.28515625" customWidth="1"/>
    <col min="4" max="4" width="9.7109375" customWidth="1"/>
    <col min="5" max="5" width="9.5703125" customWidth="1"/>
    <col min="6" max="6" width="10.140625" customWidth="1"/>
    <col min="7" max="8" width="9.42578125" customWidth="1"/>
    <col min="9" max="9" width="9.5703125" bestFit="1" customWidth="1"/>
    <col min="10" max="10" width="10.7109375" bestFit="1" customWidth="1"/>
    <col min="15" max="15" width="9.140625" style="94" hidden="1" customWidth="1"/>
  </cols>
  <sheetData>
    <row r="2" spans="1:18" ht="15" x14ac:dyDescent="0.2">
      <c r="A2" s="73"/>
    </row>
    <row r="4" spans="1:18" ht="23.25" x14ac:dyDescent="0.35">
      <c r="A4" s="74" t="s">
        <v>146</v>
      </c>
      <c r="B4" s="8" t="s">
        <v>166</v>
      </c>
      <c r="C4" s="8" t="s">
        <v>167</v>
      </c>
      <c r="D4" s="8" t="s">
        <v>168</v>
      </c>
      <c r="E4" s="8" t="s">
        <v>169</v>
      </c>
      <c r="F4" s="8" t="s">
        <v>170</v>
      </c>
      <c r="G4" s="8" t="s">
        <v>171</v>
      </c>
      <c r="H4" s="8" t="s">
        <v>172</v>
      </c>
      <c r="I4" s="8" t="s">
        <v>173</v>
      </c>
      <c r="J4" s="8" t="s">
        <v>174</v>
      </c>
      <c r="K4" s="8" t="s">
        <v>175</v>
      </c>
      <c r="L4" s="8" t="s">
        <v>176</v>
      </c>
      <c r="M4" s="8" t="s">
        <v>177</v>
      </c>
      <c r="N4" s="11" t="s">
        <v>20</v>
      </c>
      <c r="O4" s="95" t="s">
        <v>178</v>
      </c>
    </row>
    <row r="5" spans="1:18" x14ac:dyDescent="0.2">
      <c r="A5" s="66" t="s">
        <v>151</v>
      </c>
      <c r="B5" s="12">
        <f>+$O$5*0.05</f>
        <v>45403.600000000006</v>
      </c>
      <c r="C5" s="12">
        <f>+$O$5*0.14</f>
        <v>127130.08000000002</v>
      </c>
      <c r="D5" s="12">
        <f>+$O$5*0.07</f>
        <v>63565.040000000008</v>
      </c>
      <c r="E5" s="12">
        <f t="shared" ref="E5:L5" si="0">+$O$5*0.08</f>
        <v>72645.759999999995</v>
      </c>
      <c r="F5" s="12">
        <f t="shared" si="0"/>
        <v>72645.759999999995</v>
      </c>
      <c r="G5" s="12">
        <f t="shared" si="0"/>
        <v>72645.759999999995</v>
      </c>
      <c r="H5" s="12">
        <f t="shared" si="0"/>
        <v>72645.759999999995</v>
      </c>
      <c r="I5" s="12">
        <f t="shared" si="0"/>
        <v>72645.759999999995</v>
      </c>
      <c r="J5" s="12">
        <f t="shared" si="0"/>
        <v>72645.759999999995</v>
      </c>
      <c r="K5" s="12">
        <f t="shared" si="0"/>
        <v>72645.759999999995</v>
      </c>
      <c r="L5" s="12">
        <f t="shared" si="0"/>
        <v>72645.759999999995</v>
      </c>
      <c r="M5" s="12">
        <f>+$O$5*0.1</f>
        <v>90807.200000000012</v>
      </c>
      <c r="N5" s="12">
        <f>SUM(B5:M5)</f>
        <v>908072</v>
      </c>
      <c r="O5" s="96">
        <f>+Összesen!G3</f>
        <v>908072</v>
      </c>
      <c r="P5" s="60">
        <f>+O5-N5</f>
        <v>0</v>
      </c>
    </row>
    <row r="6" spans="1:18" x14ac:dyDescent="0.2">
      <c r="A6" s="1" t="s">
        <v>2</v>
      </c>
      <c r="B6" s="12">
        <f>+($O$6-500)/12</f>
        <v>839.16666666666663</v>
      </c>
      <c r="C6" s="12">
        <f>+($O$6-500)/12+500</f>
        <v>1339.1666666666665</v>
      </c>
      <c r="D6" s="12">
        <f t="shared" ref="D6:M6" si="1">+($O$6-500)/12</f>
        <v>839.16666666666663</v>
      </c>
      <c r="E6" s="12">
        <f t="shared" si="1"/>
        <v>839.16666666666663</v>
      </c>
      <c r="F6" s="12">
        <f t="shared" si="1"/>
        <v>839.16666666666663</v>
      </c>
      <c r="G6" s="12">
        <f t="shared" si="1"/>
        <v>839.16666666666663</v>
      </c>
      <c r="H6" s="12">
        <f t="shared" si="1"/>
        <v>839.16666666666663</v>
      </c>
      <c r="I6" s="12">
        <f t="shared" si="1"/>
        <v>839.16666666666663</v>
      </c>
      <c r="J6" s="12">
        <f t="shared" si="1"/>
        <v>839.16666666666663</v>
      </c>
      <c r="K6" s="12">
        <f t="shared" si="1"/>
        <v>839.16666666666663</v>
      </c>
      <c r="L6" s="12">
        <f t="shared" si="1"/>
        <v>839.16666666666663</v>
      </c>
      <c r="M6" s="12">
        <f t="shared" si="1"/>
        <v>839.16666666666663</v>
      </c>
      <c r="N6" s="12">
        <f>SUM(B6:M6)</f>
        <v>10570</v>
      </c>
      <c r="O6" s="96">
        <f>+Összesen!G4</f>
        <v>10570</v>
      </c>
      <c r="P6" s="60">
        <f>+O6-N6</f>
        <v>0</v>
      </c>
      <c r="Q6" s="60"/>
      <c r="R6" s="60"/>
    </row>
    <row r="7" spans="1:18" x14ac:dyDescent="0.2">
      <c r="A7" s="1" t="s">
        <v>371</v>
      </c>
      <c r="B7" s="12">
        <f>+$O$7/12</f>
        <v>60553.166666666664</v>
      </c>
      <c r="C7" s="12">
        <f t="shared" ref="C7:M7" si="2">+$O$7/12</f>
        <v>60553.166666666664</v>
      </c>
      <c r="D7" s="12">
        <f t="shared" si="2"/>
        <v>60553.166666666664</v>
      </c>
      <c r="E7" s="12">
        <f t="shared" si="2"/>
        <v>60553.166666666664</v>
      </c>
      <c r="F7" s="12">
        <f t="shared" si="2"/>
        <v>60553.166666666664</v>
      </c>
      <c r="G7" s="12">
        <f t="shared" si="2"/>
        <v>60553.166666666664</v>
      </c>
      <c r="H7" s="12">
        <f t="shared" si="2"/>
        <v>60553.166666666664</v>
      </c>
      <c r="I7" s="12">
        <f t="shared" si="2"/>
        <v>60553.166666666664</v>
      </c>
      <c r="J7" s="12">
        <f t="shared" si="2"/>
        <v>60553.166666666664</v>
      </c>
      <c r="K7" s="12">
        <f t="shared" si="2"/>
        <v>60553.166666666664</v>
      </c>
      <c r="L7" s="12">
        <f t="shared" si="2"/>
        <v>60553.166666666664</v>
      </c>
      <c r="M7" s="12">
        <f t="shared" si="2"/>
        <v>60553.166666666664</v>
      </c>
      <c r="N7" s="12">
        <f t="shared" ref="N7:N26" si="3">SUM(B7:M7)</f>
        <v>726637.99999999988</v>
      </c>
      <c r="O7" s="96">
        <f>+Összesen!G6-O8</f>
        <v>726638</v>
      </c>
      <c r="P7" s="60">
        <f t="shared" ref="P7:P26" si="4">+O7-N7</f>
        <v>0</v>
      </c>
    </row>
    <row r="8" spans="1:18" x14ac:dyDescent="0.2">
      <c r="A8" s="66" t="s">
        <v>372</v>
      </c>
      <c r="B8" s="12"/>
      <c r="C8" s="12"/>
      <c r="D8" s="12">
        <f>+$O$8*38%</f>
        <v>0</v>
      </c>
      <c r="E8" s="12">
        <f>+$O$8*2%</f>
        <v>0</v>
      </c>
      <c r="F8" s="12"/>
      <c r="G8" s="12"/>
      <c r="H8" s="12"/>
      <c r="I8" s="12"/>
      <c r="J8" s="12">
        <f>+$O$8*38%</f>
        <v>0</v>
      </c>
      <c r="K8" s="12">
        <f>+$O$8*2%</f>
        <v>0</v>
      </c>
      <c r="L8" s="12"/>
      <c r="M8" s="12">
        <f>+$O$8*0.2</f>
        <v>0</v>
      </c>
      <c r="N8" s="12">
        <f>SUM(B8:M8)</f>
        <v>0</v>
      </c>
      <c r="O8" s="96">
        <f>+'9.támogatások, közhatalmi bev'!G14+'9.támogatások, közhatalmi bev'!G17+'9.támogatások, közhatalmi bev'!G16</f>
        <v>0</v>
      </c>
      <c r="P8" s="60">
        <f>+O8-N8</f>
        <v>0</v>
      </c>
    </row>
    <row r="9" spans="1:18" x14ac:dyDescent="0.2">
      <c r="A9" s="66" t="s">
        <v>249</v>
      </c>
      <c r="B9" s="12">
        <f>+$O$9/12</f>
        <v>109461.41666666667</v>
      </c>
      <c r="C9" s="12">
        <f t="shared" ref="C9:M9" si="5">+$O$9/12</f>
        <v>109461.41666666667</v>
      </c>
      <c r="D9" s="12">
        <f t="shared" si="5"/>
        <v>109461.41666666667</v>
      </c>
      <c r="E9" s="12">
        <f t="shared" si="5"/>
        <v>109461.41666666667</v>
      </c>
      <c r="F9" s="12">
        <f t="shared" si="5"/>
        <v>109461.41666666667</v>
      </c>
      <c r="G9" s="12">
        <f t="shared" si="5"/>
        <v>109461.41666666667</v>
      </c>
      <c r="H9" s="12">
        <f t="shared" si="5"/>
        <v>109461.41666666667</v>
      </c>
      <c r="I9" s="12">
        <f t="shared" si="5"/>
        <v>109461.41666666667</v>
      </c>
      <c r="J9" s="12">
        <f t="shared" si="5"/>
        <v>109461.41666666667</v>
      </c>
      <c r="K9" s="12">
        <f t="shared" si="5"/>
        <v>109461.41666666667</v>
      </c>
      <c r="L9" s="12">
        <f t="shared" si="5"/>
        <v>109461.41666666667</v>
      </c>
      <c r="M9" s="12">
        <f t="shared" si="5"/>
        <v>109461.41666666667</v>
      </c>
      <c r="N9" s="12">
        <f>SUM(B9:M9)</f>
        <v>1313537</v>
      </c>
      <c r="O9" s="96">
        <f>+Összesen!G7</f>
        <v>1313537</v>
      </c>
      <c r="P9" s="60"/>
    </row>
    <row r="10" spans="1:18" x14ac:dyDescent="0.2">
      <c r="A10" s="1" t="s">
        <v>252</v>
      </c>
      <c r="B10" s="12"/>
      <c r="C10" s="12"/>
      <c r="D10" s="12" t="e">
        <f>+#REF!</f>
        <v>#REF!</v>
      </c>
      <c r="E10" s="12"/>
      <c r="F10" s="12"/>
      <c r="G10" s="12">
        <v>15</v>
      </c>
      <c r="H10" s="12"/>
      <c r="I10" s="12"/>
      <c r="J10" s="12"/>
      <c r="K10" s="12"/>
      <c r="L10" s="12"/>
      <c r="M10" s="12">
        <v>15</v>
      </c>
      <c r="N10" s="12" t="e">
        <f t="shared" si="3"/>
        <v>#REF!</v>
      </c>
      <c r="O10" s="96">
        <f>+Összesen!G8</f>
        <v>493</v>
      </c>
      <c r="P10" s="60" t="e">
        <f t="shared" si="4"/>
        <v>#REF!</v>
      </c>
    </row>
    <row r="11" spans="1:18" x14ac:dyDescent="0.2">
      <c r="A11" s="1" t="s">
        <v>274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f t="shared" si="3"/>
        <v>0</v>
      </c>
      <c r="O11" s="96">
        <f>+Összesen!G10</f>
        <v>0</v>
      </c>
      <c r="P11" s="60"/>
    </row>
    <row r="12" spans="1:18" x14ac:dyDescent="0.2">
      <c r="A12" s="1" t="s">
        <v>3</v>
      </c>
      <c r="B12" s="12"/>
      <c r="C12" s="12"/>
      <c r="D12" s="12">
        <f>+O12</f>
        <v>8690</v>
      </c>
      <c r="E12" s="12"/>
      <c r="F12" s="12"/>
      <c r="G12" s="12"/>
      <c r="H12" s="12"/>
      <c r="I12" s="12"/>
      <c r="J12" s="12"/>
      <c r="K12" s="12"/>
      <c r="L12" s="12"/>
      <c r="M12" s="12"/>
      <c r="N12" s="12">
        <f>SUM(B12:M12)</f>
        <v>8690</v>
      </c>
      <c r="O12" s="96">
        <f>+Összesen!G11</f>
        <v>8690</v>
      </c>
      <c r="P12" s="60">
        <f>+O12-N12</f>
        <v>0</v>
      </c>
    </row>
    <row r="13" spans="1:18" x14ac:dyDescent="0.2">
      <c r="A13" s="1" t="s">
        <v>253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>
        <f>+$O$13/2</f>
        <v>2582.5</v>
      </c>
      <c r="M13" s="12">
        <f>+$O$13/2</f>
        <v>2582.5</v>
      </c>
      <c r="N13" s="12">
        <f t="shared" si="3"/>
        <v>5165</v>
      </c>
      <c r="O13" s="96">
        <f>+Összesen!G13</f>
        <v>5165</v>
      </c>
      <c r="P13" s="60">
        <f t="shared" si="4"/>
        <v>0</v>
      </c>
    </row>
    <row r="14" spans="1:18" ht="25.5" x14ac:dyDescent="0.2">
      <c r="A14" s="1" t="s">
        <v>152</v>
      </c>
      <c r="B14" s="12"/>
      <c r="C14" s="12"/>
      <c r="D14" s="12">
        <f>+$O$14/4</f>
        <v>0</v>
      </c>
      <c r="E14" s="12"/>
      <c r="F14" s="12"/>
      <c r="G14" s="12">
        <f>+$O$14/4</f>
        <v>0</v>
      </c>
      <c r="H14" s="12"/>
      <c r="I14" s="12"/>
      <c r="J14" s="12">
        <f>+$O$14/4</f>
        <v>0</v>
      </c>
      <c r="K14" s="12"/>
      <c r="L14" s="12"/>
      <c r="M14" s="12">
        <f>+$O$14/4</f>
        <v>0</v>
      </c>
      <c r="N14" s="12">
        <f>SUM(B14:M14)</f>
        <v>0</v>
      </c>
      <c r="O14" s="96">
        <f>+Összesen!G14</f>
        <v>0</v>
      </c>
      <c r="P14" s="60">
        <f>+O14-N14</f>
        <v>0</v>
      </c>
    </row>
    <row r="15" spans="1:18" x14ac:dyDescent="0.2">
      <c r="A15" s="66" t="s">
        <v>314</v>
      </c>
      <c r="B15" s="12"/>
      <c r="C15" s="12">
        <v>99890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>
        <f t="shared" si="3"/>
        <v>99890</v>
      </c>
      <c r="O15" s="96">
        <f>+Összesen!G15</f>
        <v>0</v>
      </c>
      <c r="P15" s="60">
        <f t="shared" si="4"/>
        <v>-99890</v>
      </c>
    </row>
    <row r="16" spans="1:18" x14ac:dyDescent="0.2">
      <c r="A16" s="67" t="s">
        <v>179</v>
      </c>
      <c r="B16" s="75">
        <f>SUM(B5:B15)</f>
        <v>216257.35</v>
      </c>
      <c r="C16" s="75">
        <f>SUM(C5:C15)</f>
        <v>398373.83</v>
      </c>
      <c r="D16" s="75" t="e">
        <f t="shared" ref="D16:M16" si="6">SUM(D5:D15)</f>
        <v>#REF!</v>
      </c>
      <c r="E16" s="75">
        <f t="shared" si="6"/>
        <v>243499.51</v>
      </c>
      <c r="F16" s="75">
        <f t="shared" si="6"/>
        <v>243499.51</v>
      </c>
      <c r="G16" s="75">
        <f t="shared" si="6"/>
        <v>243514.51</v>
      </c>
      <c r="H16" s="75">
        <f t="shared" si="6"/>
        <v>243499.51</v>
      </c>
      <c r="I16" s="75">
        <f t="shared" si="6"/>
        <v>243499.51</v>
      </c>
      <c r="J16" s="75">
        <f t="shared" si="6"/>
        <v>243499.51</v>
      </c>
      <c r="K16" s="75">
        <f t="shared" si="6"/>
        <v>243499.51</v>
      </c>
      <c r="L16" s="75">
        <f t="shared" si="6"/>
        <v>246082.01</v>
      </c>
      <c r="M16" s="75">
        <f t="shared" si="6"/>
        <v>264258.45</v>
      </c>
      <c r="N16" s="75" t="e">
        <f t="shared" si="3"/>
        <v>#REF!</v>
      </c>
      <c r="O16" s="96">
        <f>SUM(O5:O15)</f>
        <v>2973165</v>
      </c>
      <c r="P16" s="60" t="e">
        <f t="shared" si="4"/>
        <v>#REF!</v>
      </c>
      <c r="Q16" s="60" t="e">
        <f>+N16-Összesen!G18</f>
        <v>#REF!</v>
      </c>
    </row>
    <row r="17" spans="1:17" ht="38.25" x14ac:dyDescent="0.2">
      <c r="A17" s="3" t="s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>
        <f t="shared" si="3"/>
        <v>0</v>
      </c>
      <c r="O17" s="96">
        <f>+Összesen!G19</f>
        <v>1586881</v>
      </c>
      <c r="P17" s="60">
        <f t="shared" si="4"/>
        <v>1586881</v>
      </c>
    </row>
    <row r="18" spans="1:17" ht="38.25" x14ac:dyDescent="0.2">
      <c r="A18" s="3" t="s">
        <v>5</v>
      </c>
      <c r="B18" s="12"/>
      <c r="C18" s="12">
        <f>+O18</f>
        <v>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f t="shared" si="3"/>
        <v>0</v>
      </c>
      <c r="O18" s="96">
        <f>+Összesen!G24</f>
        <v>0</v>
      </c>
      <c r="P18" s="60">
        <f t="shared" si="4"/>
        <v>0</v>
      </c>
    </row>
    <row r="19" spans="1:17" x14ac:dyDescent="0.2">
      <c r="A19" s="3" t="s">
        <v>6</v>
      </c>
      <c r="B19" s="12"/>
      <c r="C19" s="12"/>
      <c r="D19" s="12">
        <v>71027</v>
      </c>
      <c r="E19" s="12"/>
      <c r="F19" s="12"/>
      <c r="G19" s="12"/>
      <c r="H19" s="12"/>
      <c r="I19" s="12"/>
      <c r="J19" s="12"/>
      <c r="K19" s="12"/>
      <c r="L19" s="12"/>
      <c r="M19" s="12">
        <v>70000</v>
      </c>
      <c r="N19" s="12">
        <f t="shared" si="3"/>
        <v>141027</v>
      </c>
      <c r="O19" s="96">
        <f>+Összesen!G26-Összesen!G25</f>
        <v>28703</v>
      </c>
      <c r="P19" s="60">
        <f t="shared" si="4"/>
        <v>-112324</v>
      </c>
    </row>
    <row r="20" spans="1:17" ht="24" customHeight="1" x14ac:dyDescent="0.2">
      <c r="A20" s="69" t="s">
        <v>180</v>
      </c>
      <c r="B20" s="76">
        <f t="shared" ref="B20:M20" si="7">SUM(B16:B19)</f>
        <v>216257.35</v>
      </c>
      <c r="C20" s="76">
        <f t="shared" si="7"/>
        <v>398373.83</v>
      </c>
      <c r="D20" s="76" t="e">
        <f t="shared" si="7"/>
        <v>#REF!</v>
      </c>
      <c r="E20" s="76">
        <f t="shared" si="7"/>
        <v>243499.51</v>
      </c>
      <c r="F20" s="76">
        <f t="shared" si="7"/>
        <v>243499.51</v>
      </c>
      <c r="G20" s="76">
        <f t="shared" si="7"/>
        <v>243514.51</v>
      </c>
      <c r="H20" s="76">
        <f t="shared" si="7"/>
        <v>243499.51</v>
      </c>
      <c r="I20" s="76">
        <f t="shared" si="7"/>
        <v>243499.51</v>
      </c>
      <c r="J20" s="76">
        <f t="shared" si="7"/>
        <v>243499.51</v>
      </c>
      <c r="K20" s="76">
        <f t="shared" si="7"/>
        <v>243499.51</v>
      </c>
      <c r="L20" s="76">
        <f t="shared" si="7"/>
        <v>246082.01</v>
      </c>
      <c r="M20" s="76">
        <f t="shared" si="7"/>
        <v>334258.45</v>
      </c>
      <c r="N20" s="77" t="e">
        <f t="shared" si="3"/>
        <v>#REF!</v>
      </c>
      <c r="O20" s="96">
        <f>SUM(O16:O19)</f>
        <v>4588749</v>
      </c>
      <c r="P20" s="60" t="e">
        <f t="shared" si="4"/>
        <v>#REF!</v>
      </c>
      <c r="Q20" s="60" t="e">
        <f>+N20-Összesen!G27</f>
        <v>#REF!</v>
      </c>
    </row>
    <row r="21" spans="1:17" x14ac:dyDescent="0.2">
      <c r="A21" s="10" t="s">
        <v>181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>
        <f t="shared" si="3"/>
        <v>0</v>
      </c>
      <c r="O21" s="96"/>
      <c r="P21" s="60">
        <f t="shared" si="4"/>
        <v>0</v>
      </c>
    </row>
    <row r="22" spans="1:17" x14ac:dyDescent="0.2">
      <c r="A22" s="71" t="s">
        <v>11</v>
      </c>
      <c r="B22" s="12">
        <f t="shared" ref="B22:L22" si="8">+$O$22/13</f>
        <v>69716.076923076922</v>
      </c>
      <c r="C22" s="12">
        <f t="shared" si="8"/>
        <v>69716.076923076922</v>
      </c>
      <c r="D22" s="12">
        <f t="shared" si="8"/>
        <v>69716.076923076922</v>
      </c>
      <c r="E22" s="12">
        <f t="shared" si="8"/>
        <v>69716.076923076922</v>
      </c>
      <c r="F22" s="12">
        <f t="shared" si="8"/>
        <v>69716.076923076922</v>
      </c>
      <c r="G22" s="12">
        <f t="shared" si="8"/>
        <v>69716.076923076922</v>
      </c>
      <c r="H22" s="12">
        <f t="shared" si="8"/>
        <v>69716.076923076922</v>
      </c>
      <c r="I22" s="12">
        <f t="shared" si="8"/>
        <v>69716.076923076922</v>
      </c>
      <c r="J22" s="12">
        <f t="shared" si="8"/>
        <v>69716.076923076922</v>
      </c>
      <c r="K22" s="12">
        <f t="shared" si="8"/>
        <v>69716.076923076922</v>
      </c>
      <c r="L22" s="12">
        <f t="shared" si="8"/>
        <v>69716.076923076922</v>
      </c>
      <c r="M22" s="12">
        <f>+$O$22/13*2</f>
        <v>139432.15384615384</v>
      </c>
      <c r="N22" s="12">
        <f t="shared" si="3"/>
        <v>906308.99999999988</v>
      </c>
      <c r="O22" s="96">
        <f>+Összesen!G28</f>
        <v>906309</v>
      </c>
      <c r="P22" s="60">
        <f t="shared" si="4"/>
        <v>0</v>
      </c>
    </row>
    <row r="23" spans="1:17" ht="25.5" x14ac:dyDescent="0.2">
      <c r="A23" s="71" t="s">
        <v>12</v>
      </c>
      <c r="B23" s="12">
        <f t="shared" ref="B23:L23" si="9">+$O$23/13</f>
        <v>9463.6923076923085</v>
      </c>
      <c r="C23" s="12">
        <f t="shared" si="9"/>
        <v>9463.6923076923085</v>
      </c>
      <c r="D23" s="12">
        <f t="shared" si="9"/>
        <v>9463.6923076923085</v>
      </c>
      <c r="E23" s="12">
        <f t="shared" si="9"/>
        <v>9463.6923076923085</v>
      </c>
      <c r="F23" s="12">
        <f t="shared" si="9"/>
        <v>9463.6923076923085</v>
      </c>
      <c r="G23" s="12">
        <f t="shared" si="9"/>
        <v>9463.6923076923085</v>
      </c>
      <c r="H23" s="12">
        <f t="shared" si="9"/>
        <v>9463.6923076923085</v>
      </c>
      <c r="I23" s="12">
        <f t="shared" si="9"/>
        <v>9463.6923076923085</v>
      </c>
      <c r="J23" s="12">
        <f t="shared" si="9"/>
        <v>9463.6923076923085</v>
      </c>
      <c r="K23" s="12">
        <f t="shared" si="9"/>
        <v>9463.6923076923085</v>
      </c>
      <c r="L23" s="12">
        <f t="shared" si="9"/>
        <v>9463.6923076923085</v>
      </c>
      <c r="M23" s="12">
        <f>+$O$23/13*2</f>
        <v>18927.384615384617</v>
      </c>
      <c r="N23" s="12">
        <f t="shared" si="3"/>
        <v>123028.00000000003</v>
      </c>
      <c r="O23" s="96">
        <f>+Összesen!G29</f>
        <v>123028</v>
      </c>
      <c r="P23" s="60">
        <f t="shared" si="4"/>
        <v>0</v>
      </c>
    </row>
    <row r="24" spans="1:17" x14ac:dyDescent="0.2">
      <c r="A24" s="71" t="s">
        <v>370</v>
      </c>
      <c r="B24" s="12">
        <f t="shared" ref="B24:L24" si="10">+$O$24/13</f>
        <v>79230.538461538468</v>
      </c>
      <c r="C24" s="12">
        <f t="shared" si="10"/>
        <v>79230.538461538468</v>
      </c>
      <c r="D24" s="12">
        <f t="shared" si="10"/>
        <v>79230.538461538468</v>
      </c>
      <c r="E24" s="12">
        <f t="shared" si="10"/>
        <v>79230.538461538468</v>
      </c>
      <c r="F24" s="12">
        <f t="shared" si="10"/>
        <v>79230.538461538468</v>
      </c>
      <c r="G24" s="12">
        <f t="shared" si="10"/>
        <v>79230.538461538468</v>
      </c>
      <c r="H24" s="12">
        <f t="shared" si="10"/>
        <v>79230.538461538468</v>
      </c>
      <c r="I24" s="12">
        <f t="shared" si="10"/>
        <v>79230.538461538468</v>
      </c>
      <c r="J24" s="12">
        <f t="shared" si="10"/>
        <v>79230.538461538468</v>
      </c>
      <c r="K24" s="12">
        <f t="shared" si="10"/>
        <v>79230.538461538468</v>
      </c>
      <c r="L24" s="12">
        <f t="shared" si="10"/>
        <v>79230.538461538468</v>
      </c>
      <c r="M24" s="12">
        <f>+$O$24/13*2</f>
        <v>158461.07692307694</v>
      </c>
      <c r="N24" s="12">
        <f t="shared" si="3"/>
        <v>1029997.0000000002</v>
      </c>
      <c r="O24" s="96">
        <f>+Összesen!G30</f>
        <v>1029997</v>
      </c>
      <c r="P24" s="60">
        <f t="shared" si="4"/>
        <v>0</v>
      </c>
    </row>
    <row r="25" spans="1:17" x14ac:dyDescent="0.2">
      <c r="A25" s="71" t="s">
        <v>158</v>
      </c>
      <c r="B25" s="12">
        <f t="shared" ref="B25:M25" si="11">+$O$25/12</f>
        <v>787.91666666666663</v>
      </c>
      <c r="C25" s="12">
        <f t="shared" si="11"/>
        <v>787.91666666666663</v>
      </c>
      <c r="D25" s="12">
        <f t="shared" si="11"/>
        <v>787.91666666666663</v>
      </c>
      <c r="E25" s="12">
        <f t="shared" si="11"/>
        <v>787.91666666666663</v>
      </c>
      <c r="F25" s="12">
        <f t="shared" si="11"/>
        <v>787.91666666666663</v>
      </c>
      <c r="G25" s="12">
        <f t="shared" si="11"/>
        <v>787.91666666666663</v>
      </c>
      <c r="H25" s="12">
        <f t="shared" si="11"/>
        <v>787.91666666666663</v>
      </c>
      <c r="I25" s="12">
        <f t="shared" si="11"/>
        <v>787.91666666666663</v>
      </c>
      <c r="J25" s="12">
        <f t="shared" si="11"/>
        <v>787.91666666666663</v>
      </c>
      <c r="K25" s="12">
        <f t="shared" si="11"/>
        <v>787.91666666666663</v>
      </c>
      <c r="L25" s="12">
        <f t="shared" si="11"/>
        <v>787.91666666666663</v>
      </c>
      <c r="M25" s="12">
        <f t="shared" si="11"/>
        <v>787.91666666666663</v>
      </c>
      <c r="N25" s="12">
        <f>SUM(B25:M25)</f>
        <v>9455</v>
      </c>
      <c r="O25" s="96">
        <f>+Összesen!G31</f>
        <v>9455</v>
      </c>
      <c r="P25" s="60">
        <f>+O25-N25</f>
        <v>0</v>
      </c>
    </row>
    <row r="26" spans="1:17" s="20" customFormat="1" ht="25.5" x14ac:dyDescent="0.2">
      <c r="A26" s="71" t="s">
        <v>292</v>
      </c>
      <c r="B26" s="27">
        <v>6235</v>
      </c>
      <c r="C26" s="27">
        <v>6235</v>
      </c>
      <c r="D26" s="27">
        <f>+C26</f>
        <v>6235</v>
      </c>
      <c r="E26" s="27">
        <f>+D26</f>
        <v>6235</v>
      </c>
      <c r="F26" s="27">
        <f>+E26</f>
        <v>6235</v>
      </c>
      <c r="G26" s="27">
        <f>+F26</f>
        <v>6235</v>
      </c>
      <c r="H26" s="27">
        <f>+G26</f>
        <v>6235</v>
      </c>
      <c r="I26" s="27">
        <f>6235+2430</f>
        <v>8665</v>
      </c>
      <c r="J26" s="27">
        <v>6235</v>
      </c>
      <c r="K26" s="27">
        <v>6235</v>
      </c>
      <c r="L26" s="27">
        <v>6235</v>
      </c>
      <c r="M26" s="27">
        <v>6235</v>
      </c>
      <c r="N26" s="27">
        <f t="shared" si="3"/>
        <v>77250</v>
      </c>
      <c r="O26" s="96">
        <f>+Összesen!G34</f>
        <v>54474</v>
      </c>
      <c r="P26" s="64">
        <f t="shared" si="4"/>
        <v>-22776</v>
      </c>
    </row>
    <row r="27" spans="1:17" ht="25.5" x14ac:dyDescent="0.2">
      <c r="A27" s="71" t="s">
        <v>294</v>
      </c>
      <c r="B27" s="12"/>
      <c r="C27" s="12"/>
      <c r="D27" s="12"/>
      <c r="E27" s="12"/>
      <c r="F27" s="12"/>
      <c r="G27" s="12">
        <f>+$O$27/2</f>
        <v>14710</v>
      </c>
      <c r="H27" s="12">
        <f>+$O$27/2</f>
        <v>14710</v>
      </c>
      <c r="I27" s="12"/>
      <c r="J27" s="12"/>
      <c r="K27" s="12"/>
      <c r="L27" s="12"/>
      <c r="M27" s="12"/>
      <c r="N27" s="12">
        <f t="shared" ref="N27:N37" si="12">SUM(B27:M27)</f>
        <v>29420</v>
      </c>
      <c r="O27" s="96">
        <f>+Összesen!G35</f>
        <v>29420</v>
      </c>
      <c r="P27" s="60">
        <f t="shared" ref="P27:P37" si="13">+O27-N27</f>
        <v>0</v>
      </c>
    </row>
    <row r="28" spans="1:17" x14ac:dyDescent="0.2">
      <c r="A28" s="71" t="s">
        <v>17</v>
      </c>
      <c r="B28" s="12"/>
      <c r="C28" s="12"/>
      <c r="D28" s="12"/>
      <c r="E28" s="12"/>
      <c r="F28" s="12"/>
      <c r="G28" s="12"/>
      <c r="H28" s="12"/>
      <c r="I28" s="12">
        <f>+$O$28/2</f>
        <v>0</v>
      </c>
      <c r="J28" s="12">
        <f>+$O$28/2</f>
        <v>0</v>
      </c>
      <c r="K28" s="12"/>
      <c r="L28" s="12"/>
      <c r="M28" s="12"/>
      <c r="N28" s="12">
        <f t="shared" si="12"/>
        <v>0</v>
      </c>
      <c r="O28" s="96">
        <f>+Összesen!G36</f>
        <v>0</v>
      </c>
      <c r="P28" s="60">
        <f t="shared" si="13"/>
        <v>0</v>
      </c>
    </row>
    <row r="29" spans="1:17" x14ac:dyDescent="0.2">
      <c r="A29" s="71" t="s">
        <v>296</v>
      </c>
      <c r="B29" s="12"/>
      <c r="C29" s="12"/>
      <c r="D29" s="12"/>
      <c r="E29" s="12"/>
      <c r="F29" s="12">
        <f>+$O$29*0.1</f>
        <v>60688.600000000006</v>
      </c>
      <c r="G29" s="12">
        <f>+$O$29*0.1</f>
        <v>60688.600000000006</v>
      </c>
      <c r="H29" s="12">
        <f>+$O$29*0.1</f>
        <v>60688.600000000006</v>
      </c>
      <c r="I29" s="12">
        <f>+$O$29*0.2</f>
        <v>121377.20000000001</v>
      </c>
      <c r="J29" s="12">
        <f>+$O$29*0.2</f>
        <v>121377.20000000001</v>
      </c>
      <c r="K29" s="12">
        <f>+$O$29*0.2</f>
        <v>121377.20000000001</v>
      </c>
      <c r="L29" s="12">
        <f>+$O$29*0.1</f>
        <v>60688.600000000006</v>
      </c>
      <c r="M29" s="12"/>
      <c r="N29" s="12">
        <f t="shared" si="12"/>
        <v>606886</v>
      </c>
      <c r="O29" s="96">
        <f>+Összesen!G39</f>
        <v>606886</v>
      </c>
      <c r="P29" s="60">
        <f t="shared" si="13"/>
        <v>0</v>
      </c>
    </row>
    <row r="30" spans="1:17" x14ac:dyDescent="0.2">
      <c r="A30" s="71" t="s">
        <v>14</v>
      </c>
      <c r="B30" s="12"/>
      <c r="C30" s="12"/>
      <c r="D30" s="12"/>
      <c r="E30" s="12"/>
      <c r="F30" s="12">
        <f>+$O$30*0.1</f>
        <v>7162.1</v>
      </c>
      <c r="G30" s="12">
        <f>+$O$30*0.1</f>
        <v>7162.1</v>
      </c>
      <c r="H30" s="12">
        <f>+$O$30*0.1</f>
        <v>7162.1</v>
      </c>
      <c r="I30" s="12">
        <f>+$O$30*0.2</f>
        <v>14324.2</v>
      </c>
      <c r="J30" s="12">
        <f>+$O$30*0.2</f>
        <v>14324.2</v>
      </c>
      <c r="K30" s="12">
        <f>+$O$30*0.2</f>
        <v>14324.2</v>
      </c>
      <c r="L30" s="12">
        <f>+$O$30*0.1</f>
        <v>7162.1</v>
      </c>
      <c r="M30" s="12"/>
      <c r="N30" s="12">
        <f t="shared" si="12"/>
        <v>71621</v>
      </c>
      <c r="O30" s="96">
        <f>+Összesen!G40</f>
        <v>71621</v>
      </c>
      <c r="P30" s="60">
        <f t="shared" si="13"/>
        <v>0</v>
      </c>
    </row>
    <row r="31" spans="1:17" ht="25.5" x14ac:dyDescent="0.2">
      <c r="A31" s="71" t="s">
        <v>298</v>
      </c>
      <c r="B31" s="12"/>
      <c r="C31" s="12"/>
      <c r="D31" s="12"/>
      <c r="E31" s="12">
        <f>+O31/4</f>
        <v>0</v>
      </c>
      <c r="F31" s="12"/>
      <c r="G31" s="12"/>
      <c r="H31" s="12">
        <f>+O31/4</f>
        <v>0</v>
      </c>
      <c r="I31" s="12"/>
      <c r="J31" s="12"/>
      <c r="K31" s="12">
        <f>+O31/4</f>
        <v>0</v>
      </c>
      <c r="L31" s="12"/>
      <c r="M31" s="12">
        <f>+O31/4</f>
        <v>0</v>
      </c>
      <c r="N31" s="12">
        <f>SUM(B31:M31)</f>
        <v>0</v>
      </c>
      <c r="O31" s="96">
        <f>+Összesen!G41</f>
        <v>0</v>
      </c>
      <c r="P31" s="60">
        <f>+O31-N31</f>
        <v>0</v>
      </c>
    </row>
    <row r="32" spans="1:17" s="20" customFormat="1" ht="25.5" x14ac:dyDescent="0.2">
      <c r="A32" s="71" t="s">
        <v>300</v>
      </c>
      <c r="B32" s="27"/>
      <c r="C32" s="27"/>
      <c r="D32" s="27"/>
      <c r="E32" s="27"/>
      <c r="F32" s="27"/>
      <c r="G32" s="27"/>
      <c r="H32" s="27"/>
      <c r="I32" s="27"/>
      <c r="J32" s="27">
        <f>+O32</f>
        <v>210560</v>
      </c>
      <c r="K32" s="27"/>
      <c r="L32" s="27"/>
      <c r="M32" s="27"/>
      <c r="N32" s="27">
        <f t="shared" si="12"/>
        <v>210560</v>
      </c>
      <c r="O32" s="96">
        <f>+Összesen!G42</f>
        <v>210560</v>
      </c>
      <c r="P32" s="64">
        <f t="shared" si="13"/>
        <v>0</v>
      </c>
    </row>
    <row r="33" spans="1:17" ht="25.5" x14ac:dyDescent="0.2">
      <c r="A33" s="1" t="s">
        <v>301</v>
      </c>
      <c r="B33" s="12"/>
      <c r="C33" s="12"/>
      <c r="D33" s="12"/>
      <c r="E33" s="12"/>
      <c r="F33" s="12"/>
      <c r="G33" s="12"/>
      <c r="H33" s="12"/>
      <c r="I33" s="12">
        <f>+O33</f>
        <v>1000</v>
      </c>
      <c r="J33" s="12"/>
      <c r="K33" s="12"/>
      <c r="L33" s="12"/>
      <c r="M33" s="12"/>
      <c r="N33" s="12">
        <f t="shared" si="12"/>
        <v>1000</v>
      </c>
      <c r="O33" s="96">
        <f>+Összesen!G43</f>
        <v>1000</v>
      </c>
      <c r="P33" s="60">
        <f t="shared" si="13"/>
        <v>0</v>
      </c>
    </row>
    <row r="34" spans="1:17" x14ac:dyDescent="0.2">
      <c r="A34" s="1" t="s">
        <v>18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>
        <f>+O34</f>
        <v>0</v>
      </c>
      <c r="N34" s="12">
        <f t="shared" si="12"/>
        <v>0</v>
      </c>
      <c r="O34" s="96">
        <f>+Összesen!G44</f>
        <v>0</v>
      </c>
      <c r="P34" s="60">
        <f t="shared" si="13"/>
        <v>0</v>
      </c>
    </row>
    <row r="35" spans="1:17" x14ac:dyDescent="0.2">
      <c r="A35" s="67" t="s">
        <v>182</v>
      </c>
      <c r="B35" s="75">
        <f t="shared" ref="B35:M35" si="14">SUM(B22:B34)</f>
        <v>165433.22435897434</v>
      </c>
      <c r="C35" s="75">
        <f t="shared" si="14"/>
        <v>165433.22435897434</v>
      </c>
      <c r="D35" s="75">
        <f t="shared" si="14"/>
        <v>165433.22435897434</v>
      </c>
      <c r="E35" s="75">
        <f t="shared" si="14"/>
        <v>165433.22435897434</v>
      </c>
      <c r="F35" s="75">
        <f t="shared" si="14"/>
        <v>233283.92435897436</v>
      </c>
      <c r="G35" s="75">
        <f t="shared" si="14"/>
        <v>247993.92435897436</v>
      </c>
      <c r="H35" s="75">
        <f t="shared" si="14"/>
        <v>247993.92435897436</v>
      </c>
      <c r="I35" s="75">
        <f t="shared" si="14"/>
        <v>304564.62435897434</v>
      </c>
      <c r="J35" s="75">
        <f t="shared" si="14"/>
        <v>511694.62435897434</v>
      </c>
      <c r="K35" s="75">
        <f t="shared" si="14"/>
        <v>301134.62435897434</v>
      </c>
      <c r="L35" s="75">
        <f t="shared" si="14"/>
        <v>233283.92435897436</v>
      </c>
      <c r="M35" s="75">
        <f t="shared" si="14"/>
        <v>323843.53205128206</v>
      </c>
      <c r="N35" s="75">
        <f t="shared" si="12"/>
        <v>3065526</v>
      </c>
      <c r="O35" s="96">
        <f>SUM(O22:O34)</f>
        <v>3042750</v>
      </c>
      <c r="P35" s="60">
        <f t="shared" si="13"/>
        <v>-22776</v>
      </c>
      <c r="Q35" s="60">
        <f>+N35-Összesen!G47</f>
        <v>7141</v>
      </c>
    </row>
    <row r="36" spans="1:17" x14ac:dyDescent="0.2">
      <c r="A36" s="3" t="s">
        <v>162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>
        <f t="shared" si="12"/>
        <v>0</v>
      </c>
      <c r="O36" s="96">
        <f>+Összesen!G52-Összesen!G49-Összesen!G50</f>
        <v>31483</v>
      </c>
      <c r="P36" s="60">
        <f t="shared" si="13"/>
        <v>31483</v>
      </c>
    </row>
    <row r="37" spans="1:17" x14ac:dyDescent="0.2">
      <c r="A37" s="58" t="s">
        <v>183</v>
      </c>
      <c r="B37" s="78">
        <f t="shared" ref="B37:M37" si="15">+B35+B36</f>
        <v>165433.22435897434</v>
      </c>
      <c r="C37" s="78">
        <f t="shared" si="15"/>
        <v>165433.22435897434</v>
      </c>
      <c r="D37" s="78">
        <f t="shared" si="15"/>
        <v>165433.22435897434</v>
      </c>
      <c r="E37" s="78">
        <f t="shared" si="15"/>
        <v>165433.22435897434</v>
      </c>
      <c r="F37" s="78">
        <f t="shared" si="15"/>
        <v>233283.92435897436</v>
      </c>
      <c r="G37" s="78">
        <f t="shared" si="15"/>
        <v>247993.92435897436</v>
      </c>
      <c r="H37" s="78">
        <f t="shared" si="15"/>
        <v>247993.92435897436</v>
      </c>
      <c r="I37" s="78">
        <f t="shared" si="15"/>
        <v>304564.62435897434</v>
      </c>
      <c r="J37" s="78">
        <f t="shared" si="15"/>
        <v>511694.62435897434</v>
      </c>
      <c r="K37" s="78">
        <f t="shared" si="15"/>
        <v>301134.62435897434</v>
      </c>
      <c r="L37" s="78">
        <f t="shared" si="15"/>
        <v>233283.92435897436</v>
      </c>
      <c r="M37" s="78">
        <f t="shared" si="15"/>
        <v>323843.53205128206</v>
      </c>
      <c r="N37" s="78">
        <f t="shared" si="12"/>
        <v>3065526</v>
      </c>
      <c r="O37" s="96">
        <f>+O35+O36</f>
        <v>3074233</v>
      </c>
      <c r="P37" s="60">
        <f t="shared" si="13"/>
        <v>8707</v>
      </c>
      <c r="Q37" s="60">
        <f>+N37-Összesen!G53</f>
        <v>-24342</v>
      </c>
    </row>
    <row r="38" spans="1:17" x14ac:dyDescent="0.2">
      <c r="O38" s="96"/>
    </row>
  </sheetData>
  <phoneticPr fontId="6" type="noConversion"/>
  <printOptions horizontalCentered="1"/>
  <pageMargins left="0.62992125984251968" right="0.35433070866141736" top="0.98425196850393704" bottom="0.78740157480314965" header="0.51181102362204722" footer="0.51181102362204722"/>
  <pageSetup paperSize="9" scale="78" fitToHeight="2" orientation="landscape" horizontalDpi="300" verticalDpi="300" r:id="rId1"/>
  <headerFooter alignWithMargins="0">
    <oddHeader>&amp;C20. melléklet a 4/2015. (II.20.) önkormányzati rendelethez
Budakalász Város Önkormányzat 
2015. évi előirányzat felhasználási ütemterve&amp;RAdatok E Ft-ban</oddHeader>
    <oddFooter>&amp;P. oldal, összesen: &amp;N</oddFooter>
  </headerFooter>
  <rowBreaks count="1" manualBreakCount="1">
    <brk id="20" max="1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50"/>
  <dimension ref="A1:O26"/>
  <sheetViews>
    <sheetView topLeftCell="B19" workbookViewId="0">
      <selection activeCell="G25" sqref="G25"/>
    </sheetView>
  </sheetViews>
  <sheetFormatPr defaultColWidth="9.140625" defaultRowHeight="12.75" x14ac:dyDescent="0.2"/>
  <cols>
    <col min="1" max="1" width="51.140625" style="20" customWidth="1"/>
    <col min="2" max="5" width="13.28515625" style="20" customWidth="1"/>
    <col min="6" max="6" width="13.140625" style="20" customWidth="1"/>
    <col min="7" max="7" width="12.7109375" style="20" customWidth="1"/>
    <col min="8" max="8" width="42.42578125" style="20" customWidth="1"/>
    <col min="9" max="12" width="13.28515625" style="20" customWidth="1"/>
    <col min="13" max="13" width="13" style="20" customWidth="1"/>
    <col min="14" max="14" width="13" style="6" customWidth="1"/>
    <col min="15" max="15" width="13.5703125" style="20" customWidth="1"/>
    <col min="16" max="16384" width="9.140625" style="20"/>
  </cols>
  <sheetData>
    <row r="1" spans="1:15" ht="51" x14ac:dyDescent="0.2">
      <c r="A1" s="10" t="s">
        <v>146</v>
      </c>
      <c r="B1" s="5" t="s">
        <v>184</v>
      </c>
      <c r="C1" s="5" t="s">
        <v>441</v>
      </c>
      <c r="D1" s="5" t="s">
        <v>442</v>
      </c>
      <c r="E1" s="5" t="s">
        <v>7</v>
      </c>
      <c r="F1" s="5" t="s">
        <v>190</v>
      </c>
      <c r="G1" s="5" t="s">
        <v>189</v>
      </c>
      <c r="H1" s="10" t="s">
        <v>146</v>
      </c>
      <c r="I1" s="5" t="s">
        <v>184</v>
      </c>
      <c r="J1" s="5" t="s">
        <v>441</v>
      </c>
      <c r="K1" s="5" t="s">
        <v>442</v>
      </c>
      <c r="L1" s="5" t="s">
        <v>7</v>
      </c>
      <c r="M1" s="5" t="s">
        <v>190</v>
      </c>
      <c r="N1" s="5" t="s">
        <v>189</v>
      </c>
      <c r="O1" s="5" t="s">
        <v>374</v>
      </c>
    </row>
    <row r="2" spans="1:15" x14ac:dyDescent="0.2">
      <c r="A2" s="71" t="s">
        <v>11</v>
      </c>
      <c r="B2" s="27">
        <f>+'Polg. Hivatal'!G28</f>
        <v>235082</v>
      </c>
      <c r="C2" s="27">
        <f>+'Kispatak Óvoda'!G28</f>
        <v>339352</v>
      </c>
      <c r="D2" s="27">
        <f>+Öregiskola!G28</f>
        <v>50945</v>
      </c>
      <c r="E2" s="27">
        <f>+Bölcsőde!G28</f>
        <v>110230</v>
      </c>
      <c r="F2" s="27">
        <f>+Önkormányzat!G28</f>
        <v>60657</v>
      </c>
      <c r="G2" s="27">
        <f>SUM(B2:F2)</f>
        <v>796266</v>
      </c>
      <c r="H2" s="1" t="s">
        <v>255</v>
      </c>
      <c r="I2" s="27"/>
      <c r="J2" s="27"/>
      <c r="K2" s="27"/>
      <c r="L2" s="27"/>
      <c r="M2" s="27">
        <f>+Önkormányzat!G3</f>
        <v>908072</v>
      </c>
      <c r="N2" s="27">
        <f>SUM(I2:M2)</f>
        <v>908072</v>
      </c>
      <c r="O2" s="19"/>
    </row>
    <row r="3" spans="1:15" ht="25.5" x14ac:dyDescent="0.2">
      <c r="A3" s="71" t="s">
        <v>12</v>
      </c>
      <c r="B3" s="27">
        <f>+'Polg. Hivatal'!G29</f>
        <v>34142</v>
      </c>
      <c r="C3" s="27">
        <f>+'Kispatak Óvoda'!G29</f>
        <v>45271</v>
      </c>
      <c r="D3" s="27">
        <f>+Öregiskola!G29</f>
        <v>6886</v>
      </c>
      <c r="E3" s="27">
        <f>+Bölcsőde!G29</f>
        <v>13934</v>
      </c>
      <c r="F3" s="27">
        <f>+Önkormányzat!G29</f>
        <v>8571</v>
      </c>
      <c r="G3" s="27">
        <f t="shared" ref="G3:G8" si="0">SUM(B3:F3)</f>
        <v>108804</v>
      </c>
      <c r="H3" s="1" t="s">
        <v>254</v>
      </c>
      <c r="I3" s="27"/>
      <c r="J3" s="27"/>
      <c r="K3" s="27"/>
      <c r="L3" s="27"/>
      <c r="M3" s="27">
        <f>+Önkormányzat!G4</f>
        <v>5384</v>
      </c>
      <c r="N3" s="27">
        <f t="shared" ref="N3:N14" si="1">SUM(I3:M3)</f>
        <v>5384</v>
      </c>
      <c r="O3" s="19"/>
    </row>
    <row r="4" spans="1:15" x14ac:dyDescent="0.2">
      <c r="A4" s="71" t="s">
        <v>370</v>
      </c>
      <c r="B4" s="27">
        <f>+'Polg. Hivatal'!G30</f>
        <v>41006</v>
      </c>
      <c r="C4" s="27">
        <f>+'Kispatak Óvoda'!G30</f>
        <v>111694</v>
      </c>
      <c r="D4" s="27">
        <f>+Öregiskola!G30</f>
        <v>44108</v>
      </c>
      <c r="E4" s="27">
        <f>+Bölcsőde!G30</f>
        <v>30005</v>
      </c>
      <c r="F4" s="27">
        <f>+Önkormányzat!G30</f>
        <v>757479</v>
      </c>
      <c r="G4" s="27">
        <f t="shared" si="0"/>
        <v>984292</v>
      </c>
      <c r="H4" s="1" t="s">
        <v>0</v>
      </c>
      <c r="I4" s="27">
        <f>+'Polg. Hivatal'!G6</f>
        <v>0</v>
      </c>
      <c r="J4" s="27"/>
      <c r="K4" s="27"/>
      <c r="L4" s="27"/>
      <c r="M4" s="27">
        <f>+Önkormányzat!G6</f>
        <v>726638</v>
      </c>
      <c r="N4" s="27">
        <f t="shared" si="1"/>
        <v>726638</v>
      </c>
      <c r="O4" s="19"/>
    </row>
    <row r="5" spans="1:15" x14ac:dyDescent="0.2">
      <c r="A5" s="71" t="s">
        <v>158</v>
      </c>
      <c r="B5" s="27">
        <f>+'Polg. Hivatal'!G31</f>
        <v>0</v>
      </c>
      <c r="C5" s="27">
        <f>+'Kispatak Óvoda'!G31</f>
        <v>0</v>
      </c>
      <c r="D5" s="27">
        <f>+Öregiskola!G31</f>
        <v>0</v>
      </c>
      <c r="E5" s="27">
        <f>+Bölcsőde!G31</f>
        <v>0</v>
      </c>
      <c r="F5" s="27">
        <f>+Önkormányzat!G31</f>
        <v>9455</v>
      </c>
      <c r="G5" s="27">
        <f t="shared" si="0"/>
        <v>9455</v>
      </c>
      <c r="H5" s="66" t="s">
        <v>249</v>
      </c>
      <c r="I5" s="27">
        <f>+'Polg. Hivatal'!G7</f>
        <v>6834</v>
      </c>
      <c r="J5" s="27">
        <f>+'Kispatak Óvoda'!G7</f>
        <v>26791</v>
      </c>
      <c r="K5" s="27">
        <f>+Öregiskola!G7</f>
        <v>5710</v>
      </c>
      <c r="L5" s="27">
        <f>+Bölcsőde!G7</f>
        <v>7746</v>
      </c>
      <c r="M5" s="27">
        <f>+Önkormányzat!G7</f>
        <v>1255531</v>
      </c>
      <c r="N5" s="27">
        <f t="shared" si="1"/>
        <v>1302612</v>
      </c>
      <c r="O5" s="19"/>
    </row>
    <row r="6" spans="1:15" ht="25.5" x14ac:dyDescent="0.2">
      <c r="A6" s="71" t="s">
        <v>292</v>
      </c>
      <c r="B6" s="27">
        <f>+'Polg. Hivatal'!G34</f>
        <v>0</v>
      </c>
      <c r="C6" s="27">
        <f>+'Kispatak Óvoda'!G34</f>
        <v>0</v>
      </c>
      <c r="D6" s="27">
        <f>+Öregiskola!G34</f>
        <v>0</v>
      </c>
      <c r="E6" s="27">
        <f>+Bölcsőde!G34</f>
        <v>0</v>
      </c>
      <c r="F6" s="27">
        <f>+Önkormányzat!G34</f>
        <v>54474</v>
      </c>
      <c r="G6" s="27">
        <f t="shared" si="0"/>
        <v>54474</v>
      </c>
      <c r="H6" s="66" t="s">
        <v>252</v>
      </c>
      <c r="I6" s="27"/>
      <c r="J6" s="27"/>
      <c r="K6" s="27"/>
      <c r="L6" s="27"/>
      <c r="M6" s="27">
        <f>+Önkormányzat!G8</f>
        <v>0</v>
      </c>
      <c r="N6" s="27">
        <f t="shared" si="1"/>
        <v>0</v>
      </c>
      <c r="O6" s="19"/>
    </row>
    <row r="7" spans="1:15" ht="25.5" x14ac:dyDescent="0.2">
      <c r="A7" s="71" t="s">
        <v>294</v>
      </c>
      <c r="B7" s="27">
        <f>+'Polg. Hivatal'!G35</f>
        <v>0</v>
      </c>
      <c r="C7" s="27">
        <f>+'Kispatak Óvoda'!G35</f>
        <v>0</v>
      </c>
      <c r="D7" s="27">
        <f>+Öregiskola!G35</f>
        <v>0</v>
      </c>
      <c r="E7" s="27">
        <f>+Bölcsőde!G35</f>
        <v>0</v>
      </c>
      <c r="F7" s="27">
        <f>+Önkormányzat!G35</f>
        <v>29420</v>
      </c>
      <c r="G7" s="27">
        <f t="shared" si="0"/>
        <v>29420</v>
      </c>
      <c r="H7" s="66" t="s">
        <v>445</v>
      </c>
      <c r="I7" s="27"/>
      <c r="J7" s="27"/>
      <c r="K7" s="27"/>
      <c r="L7" s="27"/>
      <c r="M7" s="27"/>
      <c r="N7" s="27">
        <v>72138</v>
      </c>
      <c r="O7" s="19"/>
    </row>
    <row r="8" spans="1:15" x14ac:dyDescent="0.2">
      <c r="A8" s="71" t="s">
        <v>17</v>
      </c>
      <c r="B8" s="27">
        <f>+'Polg. Hivatal'!G36</f>
        <v>0</v>
      </c>
      <c r="C8" s="27">
        <f>+'Kispatak Óvoda'!G36</f>
        <v>0</v>
      </c>
      <c r="D8" s="27">
        <f>+Öregiskola!G36</f>
        <v>0</v>
      </c>
      <c r="E8" s="27">
        <f>+Bölcsőde!G36</f>
        <v>0</v>
      </c>
      <c r="F8" s="27">
        <f>+Önkormányzat!G36</f>
        <v>0</v>
      </c>
      <c r="G8" s="27">
        <f t="shared" si="0"/>
        <v>0</v>
      </c>
      <c r="H8" s="1"/>
      <c r="I8" s="27"/>
      <c r="J8" s="27"/>
      <c r="K8" s="27"/>
      <c r="L8" s="27"/>
      <c r="M8" s="27"/>
      <c r="N8" s="27">
        <f t="shared" si="1"/>
        <v>0</v>
      </c>
      <c r="O8" s="19"/>
    </row>
    <row r="9" spans="1:15" s="6" customFormat="1" ht="29.25" customHeight="1" x14ac:dyDescent="0.2">
      <c r="A9" s="79" t="s">
        <v>185</v>
      </c>
      <c r="B9" s="80">
        <f t="shared" ref="B9:G9" si="2">SUM(B2:B8)</f>
        <v>310230</v>
      </c>
      <c r="C9" s="80">
        <f t="shared" si="2"/>
        <v>496317</v>
      </c>
      <c r="D9" s="80">
        <f t="shared" si="2"/>
        <v>101939</v>
      </c>
      <c r="E9" s="80">
        <f t="shared" si="2"/>
        <v>154169</v>
      </c>
      <c r="F9" s="80">
        <f t="shared" si="2"/>
        <v>920056</v>
      </c>
      <c r="G9" s="80">
        <f t="shared" si="2"/>
        <v>1982711</v>
      </c>
      <c r="H9" s="79" t="s">
        <v>186</v>
      </c>
      <c r="I9" s="80">
        <f t="shared" ref="I9:N9" si="3">SUM(I2:I8)</f>
        <v>6834</v>
      </c>
      <c r="J9" s="80">
        <f t="shared" si="3"/>
        <v>26791</v>
      </c>
      <c r="K9" s="80">
        <f t="shared" si="3"/>
        <v>5710</v>
      </c>
      <c r="L9" s="80">
        <f t="shared" si="3"/>
        <v>7746</v>
      </c>
      <c r="M9" s="80">
        <f t="shared" si="3"/>
        <v>2895625</v>
      </c>
      <c r="N9" s="80">
        <f t="shared" si="3"/>
        <v>3014844</v>
      </c>
      <c r="O9" s="80">
        <f>+N9-G9</f>
        <v>1032133</v>
      </c>
    </row>
    <row r="10" spans="1:15" x14ac:dyDescent="0.2">
      <c r="A10" s="71" t="s">
        <v>296</v>
      </c>
      <c r="B10" s="27">
        <f>+'Polg. Hivatal'!G39</f>
        <v>1213</v>
      </c>
      <c r="C10" s="27">
        <f>+'Kispatak Óvoda'!G39</f>
        <v>6091</v>
      </c>
      <c r="D10" s="27">
        <f>+Öregiskola!G39</f>
        <v>1521</v>
      </c>
      <c r="E10" s="27">
        <f>+Bölcsőde!G39</f>
        <v>2176</v>
      </c>
      <c r="F10" s="27">
        <f>+Önkormányzat!G39</f>
        <v>573848</v>
      </c>
      <c r="G10" s="27">
        <f t="shared" ref="G10:G15" si="4">SUM(B10:F10)</f>
        <v>584849</v>
      </c>
      <c r="H10" s="66" t="s">
        <v>274</v>
      </c>
      <c r="I10" s="27"/>
      <c r="J10" s="27"/>
      <c r="K10" s="27"/>
      <c r="L10" s="27"/>
      <c r="M10" s="27">
        <f>+Önkormányzat!G10</f>
        <v>0</v>
      </c>
      <c r="N10" s="27">
        <f t="shared" si="1"/>
        <v>0</v>
      </c>
      <c r="O10" s="19"/>
    </row>
    <row r="11" spans="1:15" ht="25.5" x14ac:dyDescent="0.2">
      <c r="A11" s="71" t="s">
        <v>14</v>
      </c>
      <c r="B11" s="27">
        <f>+'Polg. Hivatal'!G40</f>
        <v>0</v>
      </c>
      <c r="C11" s="27">
        <f>+'Kispatak Óvoda'!G40</f>
        <v>0</v>
      </c>
      <c r="D11" s="27">
        <f>+Öregiskola!G40</f>
        <v>0</v>
      </c>
      <c r="E11" s="27">
        <f>+Bölcsőde!G40</f>
        <v>0</v>
      </c>
      <c r="F11" s="27">
        <f>+Önkormányzat!G40</f>
        <v>71621</v>
      </c>
      <c r="G11" s="27">
        <f t="shared" si="4"/>
        <v>71621</v>
      </c>
      <c r="H11" s="66" t="s">
        <v>278</v>
      </c>
      <c r="I11" s="27"/>
      <c r="J11" s="27"/>
      <c r="K11" s="27"/>
      <c r="L11" s="27"/>
      <c r="M11" s="27">
        <f>+Önkormányzat!G11</f>
        <v>8690</v>
      </c>
      <c r="N11" s="27">
        <f t="shared" si="1"/>
        <v>8690</v>
      </c>
      <c r="O11" s="19"/>
    </row>
    <row r="12" spans="1:15" ht="25.5" x14ac:dyDescent="0.2">
      <c r="A12" s="71" t="s">
        <v>298</v>
      </c>
      <c r="B12" s="27">
        <f>+'Polg. Hivatal'!G41</f>
        <v>0</v>
      </c>
      <c r="C12" s="27">
        <f>+'Kispatak Óvoda'!G41</f>
        <v>0</v>
      </c>
      <c r="D12" s="27">
        <f>+Öregiskola!G41</f>
        <v>0</v>
      </c>
      <c r="E12" s="27">
        <f>+Bölcsőde!G41</f>
        <v>0</v>
      </c>
      <c r="F12" s="27">
        <f>+Önkormányzat!G41</f>
        <v>0</v>
      </c>
      <c r="G12" s="27">
        <f t="shared" si="4"/>
        <v>0</v>
      </c>
      <c r="H12" s="1" t="s">
        <v>253</v>
      </c>
      <c r="I12" s="27"/>
      <c r="J12" s="27"/>
      <c r="K12" s="27"/>
      <c r="L12" s="27"/>
      <c r="M12" s="27">
        <f>+Önkormányzat!G13</f>
        <v>5165</v>
      </c>
      <c r="N12" s="27">
        <f>SUM(I12:M12)</f>
        <v>5165</v>
      </c>
      <c r="O12" s="19"/>
    </row>
    <row r="13" spans="1:15" ht="38.25" x14ac:dyDescent="0.2">
      <c r="A13" s="71" t="s">
        <v>15</v>
      </c>
      <c r="B13" s="27">
        <f>+'Polg. Hivatal'!G42</f>
        <v>0</v>
      </c>
      <c r="C13" s="27">
        <f>+'Kispatak Óvoda'!G42</f>
        <v>0</v>
      </c>
      <c r="D13" s="27">
        <f>+Öregiskola!G42</f>
        <v>0</v>
      </c>
      <c r="E13" s="27">
        <f>+Bölcsőde!G42</f>
        <v>0</v>
      </c>
      <c r="F13" s="27">
        <f>+Önkormányzat!G42</f>
        <v>210560</v>
      </c>
      <c r="G13" s="27">
        <f t="shared" si="4"/>
        <v>210560</v>
      </c>
      <c r="H13" s="1" t="s">
        <v>317</v>
      </c>
      <c r="I13" s="27"/>
      <c r="J13" s="27"/>
      <c r="K13" s="27"/>
      <c r="L13" s="27"/>
      <c r="M13" s="27">
        <f>+Önkormányzat!G14</f>
        <v>0</v>
      </c>
      <c r="N13" s="27">
        <f t="shared" si="1"/>
        <v>0</v>
      </c>
      <c r="O13" s="19"/>
    </row>
    <row r="14" spans="1:15" ht="25.5" x14ac:dyDescent="0.2">
      <c r="A14" s="71" t="s">
        <v>16</v>
      </c>
      <c r="B14" s="27">
        <f>+'Polg. Hivatal'!G43</f>
        <v>0</v>
      </c>
      <c r="C14" s="27">
        <f>+'Kispatak Óvoda'!G43</f>
        <v>0</v>
      </c>
      <c r="D14" s="27">
        <f>+Öregiskola!G43</f>
        <v>0</v>
      </c>
      <c r="E14" s="27">
        <f>+Bölcsőde!G43</f>
        <v>0</v>
      </c>
      <c r="F14" s="27">
        <f>+Önkormányzat!G43</f>
        <v>1000</v>
      </c>
      <c r="G14" s="27">
        <f t="shared" si="4"/>
        <v>1000</v>
      </c>
      <c r="H14" s="1" t="s">
        <v>314</v>
      </c>
      <c r="I14" s="27"/>
      <c r="J14" s="27"/>
      <c r="K14" s="27"/>
      <c r="L14" s="27"/>
      <c r="M14" s="27">
        <f>+Önkormányzat!G15</f>
        <v>0</v>
      </c>
      <c r="N14" s="27">
        <f t="shared" si="1"/>
        <v>0</v>
      </c>
      <c r="O14" s="19"/>
    </row>
    <row r="15" spans="1:15" x14ac:dyDescent="0.2">
      <c r="A15" s="1" t="s">
        <v>18</v>
      </c>
      <c r="B15" s="27">
        <f>+'Polg. Hivatal'!G44</f>
        <v>0</v>
      </c>
      <c r="C15" s="27">
        <f>+'Kispatak Óvoda'!G44</f>
        <v>0</v>
      </c>
      <c r="D15" s="27">
        <f>+Öregiskola!G44</f>
        <v>0</v>
      </c>
      <c r="E15" s="27">
        <f>+Bölcsőde!G44</f>
        <v>0</v>
      </c>
      <c r="F15" s="27">
        <f>+Önkormányzat!G44</f>
        <v>0</v>
      </c>
      <c r="G15" s="27">
        <f t="shared" si="4"/>
        <v>0</v>
      </c>
      <c r="H15" s="66" t="s">
        <v>446</v>
      </c>
      <c r="I15" s="27"/>
      <c r="J15" s="27"/>
      <c r="K15" s="27"/>
      <c r="L15" s="27"/>
      <c r="M15" s="27"/>
      <c r="N15" s="27">
        <v>108571</v>
      </c>
      <c r="O15" s="19"/>
    </row>
    <row r="16" spans="1:15" ht="37.5" customHeight="1" x14ac:dyDescent="0.2">
      <c r="A16" s="81" t="s">
        <v>187</v>
      </c>
      <c r="B16" s="80">
        <f t="shared" ref="B16:G16" si="5">SUM(B10:B15)</f>
        <v>1213</v>
      </c>
      <c r="C16" s="80">
        <f t="shared" si="5"/>
        <v>6091</v>
      </c>
      <c r="D16" s="80">
        <f t="shared" si="5"/>
        <v>1521</v>
      </c>
      <c r="E16" s="80">
        <f t="shared" si="5"/>
        <v>2176</v>
      </c>
      <c r="F16" s="80">
        <f t="shared" si="5"/>
        <v>857029</v>
      </c>
      <c r="G16" s="80">
        <f t="shared" si="5"/>
        <v>868030</v>
      </c>
      <c r="H16" s="81" t="s">
        <v>188</v>
      </c>
      <c r="I16" s="80">
        <f t="shared" ref="I16:N16" si="6">SUM(I10:I15)</f>
        <v>0</v>
      </c>
      <c r="J16" s="80">
        <f t="shared" si="6"/>
        <v>0</v>
      </c>
      <c r="K16" s="80">
        <f t="shared" si="6"/>
        <v>0</v>
      </c>
      <c r="L16" s="80">
        <f t="shared" si="6"/>
        <v>0</v>
      </c>
      <c r="M16" s="80">
        <f t="shared" si="6"/>
        <v>13855</v>
      </c>
      <c r="N16" s="80">
        <f t="shared" si="6"/>
        <v>122426</v>
      </c>
      <c r="O16" s="80">
        <f>+N16-G16</f>
        <v>-745604</v>
      </c>
    </row>
    <row r="17" spans="1:15" ht="22.5" customHeight="1" x14ac:dyDescent="0.2">
      <c r="A17" s="67" t="s">
        <v>161</v>
      </c>
      <c r="B17" s="68">
        <f t="shared" ref="B17:G17" si="7">+B9+B16</f>
        <v>311443</v>
      </c>
      <c r="C17" s="68">
        <f t="shared" si="7"/>
        <v>502408</v>
      </c>
      <c r="D17" s="68">
        <f t="shared" si="7"/>
        <v>103460</v>
      </c>
      <c r="E17" s="68">
        <f t="shared" si="7"/>
        <v>156345</v>
      </c>
      <c r="F17" s="68">
        <f t="shared" si="7"/>
        <v>1777085</v>
      </c>
      <c r="G17" s="82">
        <f t="shared" si="7"/>
        <v>2850741</v>
      </c>
      <c r="H17" s="67" t="s">
        <v>155</v>
      </c>
      <c r="I17" s="82">
        <f t="shared" ref="I17:N17" si="8">+I16+I9</f>
        <v>6834</v>
      </c>
      <c r="J17" s="82">
        <f t="shared" si="8"/>
        <v>26791</v>
      </c>
      <c r="K17" s="82">
        <f t="shared" si="8"/>
        <v>5710</v>
      </c>
      <c r="L17" s="82">
        <f t="shared" si="8"/>
        <v>7746</v>
      </c>
      <c r="M17" s="82">
        <f t="shared" si="8"/>
        <v>2909480</v>
      </c>
      <c r="N17" s="82">
        <f t="shared" si="8"/>
        <v>3137270</v>
      </c>
      <c r="O17" s="82">
        <f>+N17-G17</f>
        <v>286529</v>
      </c>
    </row>
    <row r="18" spans="1:15" ht="25.5" x14ac:dyDescent="0.2">
      <c r="A18" s="71" t="s">
        <v>284</v>
      </c>
      <c r="B18" s="27">
        <f>+'Polg. Hivatal'!G49</f>
        <v>0</v>
      </c>
      <c r="C18" s="27">
        <f>+'Kispatak Óvoda'!G49</f>
        <v>0</v>
      </c>
      <c r="D18" s="27">
        <f>+Öregiskola!G49</f>
        <v>0</v>
      </c>
      <c r="E18" s="27">
        <f>+Bölcsőde!G49</f>
        <v>0</v>
      </c>
      <c r="F18" s="27">
        <f>+Önkormányzat!G49</f>
        <v>1165219</v>
      </c>
      <c r="G18" s="27">
        <v>0</v>
      </c>
      <c r="H18" s="66" t="s">
        <v>286</v>
      </c>
      <c r="I18" s="27">
        <f>+'Polg. Hivatal'!G20</f>
        <v>298324</v>
      </c>
      <c r="J18" s="27">
        <f>+'Kispatak Óvoda'!G20</f>
        <v>469777</v>
      </c>
      <c r="K18" s="27">
        <f>+Öregiskola!G20</f>
        <v>95520</v>
      </c>
      <c r="L18" s="27">
        <f>+Bölcsőde!G20</f>
        <v>146304</v>
      </c>
      <c r="M18" s="27"/>
      <c r="N18" s="27">
        <f>SUM(J18:M18)</f>
        <v>711601</v>
      </c>
      <c r="O18" s="19"/>
    </row>
    <row r="19" spans="1:15" ht="25.5" x14ac:dyDescent="0.2">
      <c r="A19" s="71" t="s">
        <v>285</v>
      </c>
      <c r="B19" s="27">
        <f>+'Polg. Hivatal'!G50</f>
        <v>0</v>
      </c>
      <c r="C19" s="27">
        <f>+'Kispatak Óvoda'!G50</f>
        <v>0</v>
      </c>
      <c r="D19" s="27">
        <f>+Öregiskola!G50</f>
        <v>0</v>
      </c>
      <c r="E19" s="27">
        <f>+Bölcsőde!G50</f>
        <v>0</v>
      </c>
      <c r="F19" s="27">
        <f>+Önkormányzat!G50</f>
        <v>33038</v>
      </c>
      <c r="G19" s="27">
        <v>0</v>
      </c>
      <c r="H19" s="1" t="s">
        <v>287</v>
      </c>
      <c r="I19" s="27">
        <f>+'Polg. Hivatal'!G25</f>
        <v>1213</v>
      </c>
      <c r="J19" s="27">
        <f>+'Kispatak Óvoda'!G25</f>
        <v>6091</v>
      </c>
      <c r="K19" s="27">
        <f>+Öregiskola!G25</f>
        <v>1521</v>
      </c>
      <c r="L19" s="27">
        <f>+Bölcsőde!G25</f>
        <v>2176</v>
      </c>
      <c r="M19" s="27"/>
      <c r="N19" s="27">
        <f>SUM(J19:M19)</f>
        <v>9788</v>
      </c>
      <c r="O19" s="19"/>
    </row>
    <row r="20" spans="1:15" x14ac:dyDescent="0.2">
      <c r="A20" s="71"/>
      <c r="B20" s="27"/>
      <c r="C20" s="27"/>
      <c r="D20" s="27"/>
      <c r="E20" s="27"/>
      <c r="F20" s="27"/>
      <c r="G20" s="27"/>
      <c r="H20" s="1" t="s">
        <v>282</v>
      </c>
      <c r="I20" s="27"/>
      <c r="J20" s="27"/>
      <c r="K20" s="27"/>
      <c r="L20" s="27"/>
      <c r="M20" s="27">
        <f>+Önkormányzat!G22</f>
        <v>28703</v>
      </c>
      <c r="N20" s="27">
        <f>SUM(J20:M20)</f>
        <v>28703</v>
      </c>
      <c r="O20" s="19"/>
    </row>
    <row r="21" spans="1:15" x14ac:dyDescent="0.2">
      <c r="A21" s="71"/>
      <c r="B21" s="27"/>
      <c r="C21" s="27"/>
      <c r="D21" s="27"/>
      <c r="E21" s="27"/>
      <c r="F21" s="27"/>
      <c r="G21" s="27"/>
      <c r="H21" s="1" t="s">
        <v>351</v>
      </c>
      <c r="I21" s="27"/>
      <c r="J21" s="27"/>
      <c r="K21" s="27"/>
      <c r="L21" s="27"/>
      <c r="M21" s="27"/>
      <c r="N21" s="27">
        <f>SUM(J21:M21)</f>
        <v>0</v>
      </c>
      <c r="O21" s="19"/>
    </row>
    <row r="22" spans="1:15" s="6" customFormat="1" ht="19.5" customHeight="1" x14ac:dyDescent="0.2">
      <c r="A22" s="3" t="s">
        <v>162</v>
      </c>
      <c r="B22" s="14"/>
      <c r="C22" s="14"/>
      <c r="D22" s="14"/>
      <c r="E22" s="14"/>
      <c r="F22" s="14">
        <f>+Önkormányzat!G51</f>
        <v>0</v>
      </c>
      <c r="G22" s="14">
        <f>SUM(C22:F22)</f>
        <v>0</v>
      </c>
      <c r="H22" s="3" t="s">
        <v>373</v>
      </c>
      <c r="I22" s="14">
        <f>SUM(I18:I21)</f>
        <v>299537</v>
      </c>
      <c r="J22" s="14">
        <f>SUM(J18:J21)</f>
        <v>475868</v>
      </c>
      <c r="K22" s="14">
        <f>SUM(K18:K21)</f>
        <v>97041</v>
      </c>
      <c r="L22" s="14">
        <f>SUM(L18:L21)</f>
        <v>148480</v>
      </c>
      <c r="M22" s="14">
        <f>SUM(M18:M21)</f>
        <v>28703</v>
      </c>
      <c r="N22" s="14">
        <f>SUM(N20:N21)</f>
        <v>28703</v>
      </c>
      <c r="O22" s="14"/>
    </row>
    <row r="23" spans="1:15" ht="19.5" customHeight="1" x14ac:dyDescent="0.2">
      <c r="A23" s="58" t="s">
        <v>163</v>
      </c>
      <c r="B23" s="70">
        <f t="shared" ref="B23:G23" si="9">SUM(B17:B22)</f>
        <v>311443</v>
      </c>
      <c r="C23" s="70">
        <f t="shared" si="9"/>
        <v>502408</v>
      </c>
      <c r="D23" s="70">
        <f t="shared" si="9"/>
        <v>103460</v>
      </c>
      <c r="E23" s="70">
        <f t="shared" si="9"/>
        <v>156345</v>
      </c>
      <c r="F23" s="70">
        <f t="shared" si="9"/>
        <v>2975342</v>
      </c>
      <c r="G23" s="59">
        <f t="shared" si="9"/>
        <v>2850741</v>
      </c>
      <c r="H23" s="58" t="s">
        <v>156</v>
      </c>
      <c r="I23" s="59">
        <f t="shared" ref="I23:N23" si="10">+I17+I22</f>
        <v>306371</v>
      </c>
      <c r="J23" s="59">
        <f t="shared" si="10"/>
        <v>502659</v>
      </c>
      <c r="K23" s="59">
        <f t="shared" si="10"/>
        <v>102751</v>
      </c>
      <c r="L23" s="59">
        <f t="shared" si="10"/>
        <v>156226</v>
      </c>
      <c r="M23" s="59">
        <f t="shared" si="10"/>
        <v>2938183</v>
      </c>
      <c r="N23" s="59">
        <f t="shared" si="10"/>
        <v>3165973</v>
      </c>
      <c r="O23" s="59">
        <f>+N23-G23</f>
        <v>315232</v>
      </c>
    </row>
    <row r="24" spans="1:15" ht="33.75" customHeight="1" x14ac:dyDescent="0.2">
      <c r="H24" s="83"/>
    </row>
    <row r="25" spans="1:15" ht="39" customHeight="1" x14ac:dyDescent="0.2">
      <c r="G25" s="64">
        <f>+G23-F23</f>
        <v>-124601</v>
      </c>
      <c r="H25" s="83"/>
    </row>
    <row r="26" spans="1:15" ht="96" customHeight="1" x14ac:dyDescent="0.2">
      <c r="H26" s="83"/>
    </row>
  </sheetData>
  <phoneticPr fontId="6" type="noConversion"/>
  <pageMargins left="0.78740157480314965" right="0.59055118110236227" top="0.98425196850393704" bottom="0.78740157480314965" header="0.51181102362204722" footer="0.51181102362204722"/>
  <pageSetup paperSize="9" scale="65" orientation="landscape" horizontalDpi="300" verticalDpi="300" r:id="rId1"/>
  <headerFooter alignWithMargins="0">
    <oddHeader>&amp;C21. melléklet a 4/2015. (II.20.) önkormányzati rendelethez
Budakalász Város Önkormányzat 2015. évi költségvetési mérlege&amp;RAdatok E Ft-ban</oddHeader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zoomScaleNormal="100" workbookViewId="0">
      <pane xSplit="3" ySplit="2" topLeftCell="D33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H26" sqref="H26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12" customWidth="1"/>
    <col min="5" max="5" width="11" style="212" customWidth="1"/>
    <col min="6" max="6" width="10.5703125" style="212" customWidth="1"/>
    <col min="7" max="7" width="11.85546875" style="212" customWidth="1"/>
    <col min="8" max="8" width="9.140625" style="29"/>
    <col min="9" max="9" width="10.42578125" bestFit="1" customWidth="1"/>
  </cols>
  <sheetData>
    <row r="1" spans="1:8" ht="25.5" customHeight="1" x14ac:dyDescent="0.2">
      <c r="A1" s="137"/>
      <c r="B1" s="138"/>
      <c r="C1" s="139"/>
      <c r="D1" s="200" t="s">
        <v>184</v>
      </c>
      <c r="E1" s="200"/>
      <c r="F1" s="200"/>
      <c r="G1" s="201"/>
    </row>
    <row r="2" spans="1:8" ht="38.25" x14ac:dyDescent="0.2">
      <c r="A2" s="140" t="s">
        <v>10</v>
      </c>
      <c r="B2" s="5" t="s">
        <v>209</v>
      </c>
      <c r="C2" s="5" t="s">
        <v>9</v>
      </c>
      <c r="D2" s="202" t="s">
        <v>19</v>
      </c>
      <c r="E2" s="202" t="s">
        <v>208</v>
      </c>
      <c r="F2" s="202" t="s">
        <v>248</v>
      </c>
      <c r="G2" s="203" t="s">
        <v>20</v>
      </c>
    </row>
    <row r="3" spans="1:8" s="18" customFormat="1" x14ac:dyDescent="0.2">
      <c r="A3" s="142" t="s">
        <v>271</v>
      </c>
      <c r="B3" s="16" t="s">
        <v>230</v>
      </c>
      <c r="C3" s="17" t="s">
        <v>255</v>
      </c>
      <c r="D3" s="199"/>
      <c r="E3" s="199"/>
      <c r="F3" s="199"/>
      <c r="G3" s="204">
        <f>SUM(D3:F3)</f>
        <v>0</v>
      </c>
    </row>
    <row r="4" spans="1:8" s="18" customFormat="1" ht="25.5" x14ac:dyDescent="0.2">
      <c r="A4" s="142" t="s">
        <v>272</v>
      </c>
      <c r="B4" s="16" t="s">
        <v>212</v>
      </c>
      <c r="C4" s="17" t="s">
        <v>254</v>
      </c>
      <c r="D4" s="199">
        <v>5186</v>
      </c>
      <c r="E4" s="199"/>
      <c r="F4" s="199"/>
      <c r="G4" s="204">
        <f>SUM(D4:F4)</f>
        <v>5186</v>
      </c>
    </row>
    <row r="5" spans="1:8" s="6" customFormat="1" ht="25.5" x14ac:dyDescent="0.2">
      <c r="A5" s="144" t="s">
        <v>21</v>
      </c>
      <c r="B5" s="11"/>
      <c r="C5" s="2" t="s">
        <v>2</v>
      </c>
      <c r="D5" s="205">
        <f>+D3+D4</f>
        <v>5186</v>
      </c>
      <c r="E5" s="205">
        <f>+E3+E4</f>
        <v>0</v>
      </c>
      <c r="F5" s="205">
        <f>+F3+F4</f>
        <v>0</v>
      </c>
      <c r="G5" s="206">
        <f>+G3+G4</f>
        <v>5186</v>
      </c>
    </row>
    <row r="6" spans="1:8" x14ac:dyDescent="0.2">
      <c r="A6" s="146" t="s">
        <v>22</v>
      </c>
      <c r="B6" s="19" t="s">
        <v>210</v>
      </c>
      <c r="C6" s="9" t="s">
        <v>0</v>
      </c>
      <c r="D6" s="198"/>
      <c r="E6" s="198"/>
      <c r="F6" s="198"/>
      <c r="G6" s="207">
        <f>SUM(D6:F6)</f>
        <v>0</v>
      </c>
    </row>
    <row r="7" spans="1:8" x14ac:dyDescent="0.2">
      <c r="A7" s="146" t="s">
        <v>23</v>
      </c>
      <c r="B7" s="19" t="s">
        <v>211</v>
      </c>
      <c r="C7" s="9" t="s">
        <v>250</v>
      </c>
      <c r="D7" s="198">
        <v>6834</v>
      </c>
      <c r="E7" s="198"/>
      <c r="F7" s="198"/>
      <c r="G7" s="207">
        <f>SUM(D7:F7)</f>
        <v>6834</v>
      </c>
    </row>
    <row r="8" spans="1:8" x14ac:dyDescent="0.2">
      <c r="A8" s="146" t="s">
        <v>24</v>
      </c>
      <c r="B8" s="19" t="s">
        <v>213</v>
      </c>
      <c r="C8" s="9" t="s">
        <v>252</v>
      </c>
      <c r="D8" s="198"/>
      <c r="E8" s="198"/>
      <c r="F8" s="198"/>
      <c r="G8" s="207">
        <f>SUM(D8:F8)</f>
        <v>0</v>
      </c>
    </row>
    <row r="9" spans="1:8" s="7" customFormat="1" ht="25.5" x14ac:dyDescent="0.2">
      <c r="A9" s="148" t="s">
        <v>30</v>
      </c>
      <c r="B9" s="10"/>
      <c r="C9" s="5" t="s">
        <v>273</v>
      </c>
      <c r="D9" s="208">
        <f>SUM(D5:D8)</f>
        <v>12020</v>
      </c>
      <c r="E9" s="208">
        <f>SUM(E5:E8)</f>
        <v>0</v>
      </c>
      <c r="F9" s="208">
        <f>SUM(F5:F8)</f>
        <v>0</v>
      </c>
      <c r="G9" s="209">
        <f>SUM(G5:G8)</f>
        <v>12020</v>
      </c>
    </row>
    <row r="10" spans="1:8" s="18" customFormat="1" x14ac:dyDescent="0.2">
      <c r="A10" s="142" t="s">
        <v>275</v>
      </c>
      <c r="B10" s="16" t="s">
        <v>231</v>
      </c>
      <c r="C10" s="17" t="s">
        <v>274</v>
      </c>
      <c r="D10" s="199"/>
      <c r="E10" s="199"/>
      <c r="F10" s="199"/>
      <c r="G10" s="204">
        <f>SUM(D10:F10)</f>
        <v>0</v>
      </c>
    </row>
    <row r="11" spans="1:8" s="18" customFormat="1" ht="25.5" x14ac:dyDescent="0.2">
      <c r="A11" s="142" t="s">
        <v>276</v>
      </c>
      <c r="B11" s="16" t="s">
        <v>215</v>
      </c>
      <c r="C11" s="17" t="s">
        <v>278</v>
      </c>
      <c r="D11" s="199"/>
      <c r="E11" s="199"/>
      <c r="F11" s="199"/>
      <c r="G11" s="204">
        <f>SUM(D11:F11)</f>
        <v>0</v>
      </c>
    </row>
    <row r="12" spans="1:8" s="6" customFormat="1" ht="25.5" x14ac:dyDescent="0.2">
      <c r="A12" s="144" t="s">
        <v>25</v>
      </c>
      <c r="B12" s="11"/>
      <c r="C12" s="2" t="s">
        <v>277</v>
      </c>
      <c r="D12" s="205">
        <f>+D10+D11</f>
        <v>0</v>
      </c>
      <c r="E12" s="205">
        <f>+E10+E11</f>
        <v>0</v>
      </c>
      <c r="F12" s="205">
        <f>+F10+F11</f>
        <v>0</v>
      </c>
      <c r="G12" s="206">
        <f>+G10+G11</f>
        <v>0</v>
      </c>
    </row>
    <row r="13" spans="1:8" x14ac:dyDescent="0.2">
      <c r="A13" s="146" t="s">
        <v>26</v>
      </c>
      <c r="B13" s="19" t="s">
        <v>214</v>
      </c>
      <c r="C13" s="9" t="s">
        <v>253</v>
      </c>
      <c r="D13" s="198"/>
      <c r="E13" s="198"/>
      <c r="F13" s="198"/>
      <c r="G13" s="207">
        <f>SUM(D13:F13)</f>
        <v>0</v>
      </c>
    </row>
    <row r="14" spans="1:8" s="92" customFormat="1" ht="38.25" x14ac:dyDescent="0.2">
      <c r="A14" s="150" t="s">
        <v>310</v>
      </c>
      <c r="B14" s="16" t="s">
        <v>312</v>
      </c>
      <c r="C14" s="17" t="s">
        <v>317</v>
      </c>
      <c r="D14" s="199"/>
      <c r="E14" s="199"/>
      <c r="F14" s="199"/>
      <c r="G14" s="204">
        <f>SUM(D14:F14)</f>
        <v>0</v>
      </c>
      <c r="H14" s="18"/>
    </row>
    <row r="15" spans="1:8" s="92" customFormat="1" x14ac:dyDescent="0.2">
      <c r="A15" s="150" t="s">
        <v>311</v>
      </c>
      <c r="B15" s="16" t="s">
        <v>313</v>
      </c>
      <c r="C15" s="17" t="s">
        <v>314</v>
      </c>
      <c r="D15" s="199"/>
      <c r="E15" s="199"/>
      <c r="F15" s="199"/>
      <c r="G15" s="204">
        <f>SUM(D15:F15)</f>
        <v>0</v>
      </c>
      <c r="H15" s="18"/>
    </row>
    <row r="16" spans="1:8" s="6" customFormat="1" ht="25.5" x14ac:dyDescent="0.2">
      <c r="A16" s="144" t="s">
        <v>27</v>
      </c>
      <c r="B16" s="11" t="s">
        <v>315</v>
      </c>
      <c r="C16" s="2" t="s">
        <v>316</v>
      </c>
      <c r="D16" s="205">
        <f>+D14+D15</f>
        <v>0</v>
      </c>
      <c r="E16" s="205">
        <f>+E14+E15</f>
        <v>0</v>
      </c>
      <c r="F16" s="205">
        <f>+F14+F15</f>
        <v>0</v>
      </c>
      <c r="G16" s="206">
        <f>SUM(D16:F16)</f>
        <v>0</v>
      </c>
    </row>
    <row r="17" spans="1:14" s="7" customFormat="1" ht="25.5" x14ac:dyDescent="0.2">
      <c r="A17" s="148" t="s">
        <v>36</v>
      </c>
      <c r="B17" s="10"/>
      <c r="C17" s="5" t="s">
        <v>279</v>
      </c>
      <c r="D17" s="208">
        <f>+D12+D13+D16</f>
        <v>0</v>
      </c>
      <c r="E17" s="208">
        <f>+E12+E13+E16</f>
        <v>0</v>
      </c>
      <c r="F17" s="208">
        <f>+F12+F13+F16</f>
        <v>0</v>
      </c>
      <c r="G17" s="209">
        <f>SUM(D17:F17)</f>
        <v>0</v>
      </c>
    </row>
    <row r="18" spans="1:14" s="6" customFormat="1" ht="25.5" x14ac:dyDescent="0.2">
      <c r="A18" s="144" t="s">
        <v>38</v>
      </c>
      <c r="B18" s="11"/>
      <c r="C18" s="2" t="s">
        <v>37</v>
      </c>
      <c r="D18" s="205">
        <f>+D9+D17</f>
        <v>12020</v>
      </c>
      <c r="E18" s="205">
        <f>+E9+E17</f>
        <v>0</v>
      </c>
      <c r="F18" s="205">
        <f>+F9+F17</f>
        <v>0</v>
      </c>
      <c r="G18" s="206">
        <f>+G9+G17</f>
        <v>12020</v>
      </c>
    </row>
    <row r="19" spans="1:14" ht="25.5" x14ac:dyDescent="0.2">
      <c r="A19" s="146" t="s">
        <v>28</v>
      </c>
      <c r="B19" s="19" t="s">
        <v>216</v>
      </c>
      <c r="C19" s="1" t="s">
        <v>443</v>
      </c>
      <c r="D19" s="198">
        <v>266</v>
      </c>
      <c r="E19" s="198"/>
      <c r="F19" s="198"/>
      <c r="G19" s="207">
        <f t="shared" ref="G19:G44" si="0">SUM(D19:F19)</f>
        <v>266</v>
      </c>
    </row>
    <row r="20" spans="1:14" ht="25.5" x14ac:dyDescent="0.2">
      <c r="A20" s="146" t="s">
        <v>29</v>
      </c>
      <c r="B20" s="19" t="s">
        <v>229</v>
      </c>
      <c r="C20" s="1" t="s">
        <v>286</v>
      </c>
      <c r="D20" s="198">
        <f>297460-D25</f>
        <v>296247</v>
      </c>
      <c r="E20" s="198">
        <v>2077</v>
      </c>
      <c r="F20" s="198">
        <v>0</v>
      </c>
      <c r="G20" s="207">
        <f>SUM(D20:F20)</f>
        <v>298324</v>
      </c>
    </row>
    <row r="21" spans="1:14" s="7" customFormat="1" x14ac:dyDescent="0.2">
      <c r="A21" s="148" t="s">
        <v>42</v>
      </c>
      <c r="B21" s="10"/>
      <c r="C21" s="5" t="s">
        <v>280</v>
      </c>
      <c r="D21" s="208">
        <f>+D19+D20</f>
        <v>296513</v>
      </c>
      <c r="E21" s="208">
        <f>+E19+E20</f>
        <v>2077</v>
      </c>
      <c r="F21" s="208">
        <f>+F19+F20</f>
        <v>0</v>
      </c>
      <c r="G21" s="209">
        <f>+G19+G20</f>
        <v>298590</v>
      </c>
    </row>
    <row r="22" spans="1:14" s="20" customFormat="1" x14ac:dyDescent="0.2">
      <c r="A22" s="53" t="s">
        <v>31</v>
      </c>
      <c r="B22" s="19" t="s">
        <v>281</v>
      </c>
      <c r="C22" s="1" t="s">
        <v>282</v>
      </c>
      <c r="D22" s="198"/>
      <c r="E22" s="198"/>
      <c r="F22" s="198"/>
      <c r="G22" s="207"/>
      <c r="H22" s="29"/>
    </row>
    <row r="23" spans="1:14" s="20" customFormat="1" x14ac:dyDescent="0.2">
      <c r="A23" s="53" t="s">
        <v>32</v>
      </c>
      <c r="B23" s="19" t="s">
        <v>352</v>
      </c>
      <c r="C23" s="1" t="s">
        <v>351</v>
      </c>
      <c r="D23" s="198"/>
      <c r="E23" s="198"/>
      <c r="F23" s="198"/>
      <c r="G23" s="207"/>
      <c r="H23" s="29"/>
    </row>
    <row r="24" spans="1:14" ht="25.5" x14ac:dyDescent="0.2">
      <c r="A24" s="146" t="s">
        <v>33</v>
      </c>
      <c r="B24" s="19" t="s">
        <v>216</v>
      </c>
      <c r="C24" s="1" t="s">
        <v>444</v>
      </c>
      <c r="D24" s="198"/>
      <c r="E24" s="198"/>
      <c r="F24" s="198"/>
      <c r="G24" s="207">
        <f t="shared" si="0"/>
        <v>0</v>
      </c>
    </row>
    <row r="25" spans="1:14" ht="25.5" x14ac:dyDescent="0.2">
      <c r="A25" s="146" t="s">
        <v>34</v>
      </c>
      <c r="B25" s="19" t="s">
        <v>229</v>
      </c>
      <c r="C25" s="1" t="s">
        <v>287</v>
      </c>
      <c r="D25" s="198">
        <f>+D39</f>
        <v>1213</v>
      </c>
      <c r="E25" s="198">
        <f>+E46</f>
        <v>0</v>
      </c>
      <c r="F25" s="198">
        <f>+F46</f>
        <v>0</v>
      </c>
      <c r="G25" s="207">
        <f>+G46</f>
        <v>1213</v>
      </c>
    </row>
    <row r="26" spans="1:14" s="7" customFormat="1" ht="25.5" x14ac:dyDescent="0.2">
      <c r="A26" s="148" t="s">
        <v>51</v>
      </c>
      <c r="B26" s="10"/>
      <c r="C26" s="5" t="s">
        <v>353</v>
      </c>
      <c r="D26" s="208">
        <f>SUM(D22:D25)</f>
        <v>1213</v>
      </c>
      <c r="E26" s="208">
        <f>SUM(E22:E25)</f>
        <v>0</v>
      </c>
      <c r="F26" s="208">
        <f>SUM(F22:F25)</f>
        <v>0</v>
      </c>
      <c r="G26" s="209">
        <f>SUM(G22:G25)</f>
        <v>1213</v>
      </c>
    </row>
    <row r="27" spans="1:14" s="6" customFormat="1" x14ac:dyDescent="0.2">
      <c r="A27" s="155" t="s">
        <v>57</v>
      </c>
      <c r="B27" s="132"/>
      <c r="C27" s="133" t="s">
        <v>283</v>
      </c>
      <c r="D27" s="205">
        <f>+D18+D21+D26</f>
        <v>309746</v>
      </c>
      <c r="E27" s="205">
        <f>+E18+E21+E26</f>
        <v>2077</v>
      </c>
      <c r="F27" s="205">
        <f>+F18+F21+F26</f>
        <v>0</v>
      </c>
      <c r="G27" s="206">
        <f>+G18+G21+G26</f>
        <v>311823</v>
      </c>
      <c r="H27" s="63"/>
    </row>
    <row r="28" spans="1:14" x14ac:dyDescent="0.2">
      <c r="A28" s="146" t="s">
        <v>35</v>
      </c>
      <c r="B28" s="19" t="s">
        <v>217</v>
      </c>
      <c r="C28" s="9" t="s">
        <v>11</v>
      </c>
      <c r="D28" s="198">
        <v>233536</v>
      </c>
      <c r="E28" s="198">
        <v>1546</v>
      </c>
      <c r="F28" s="198"/>
      <c r="G28" s="207">
        <f t="shared" si="0"/>
        <v>235082</v>
      </c>
      <c r="H28" s="30"/>
      <c r="I28" s="64"/>
      <c r="J28" s="60"/>
    </row>
    <row r="29" spans="1:14" ht="25.5" x14ac:dyDescent="0.2">
      <c r="A29" s="146" t="s">
        <v>39</v>
      </c>
      <c r="B29" s="19" t="s">
        <v>218</v>
      </c>
      <c r="C29" s="9" t="s">
        <v>12</v>
      </c>
      <c r="D29" s="198">
        <v>34142</v>
      </c>
      <c r="E29" s="198"/>
      <c r="F29" s="198"/>
      <c r="G29" s="207">
        <f t="shared" si="0"/>
        <v>34142</v>
      </c>
      <c r="H29" s="30"/>
      <c r="I29" s="20"/>
    </row>
    <row r="30" spans="1:14" x14ac:dyDescent="0.2">
      <c r="A30" s="146" t="s">
        <v>40</v>
      </c>
      <c r="B30" s="19" t="s">
        <v>219</v>
      </c>
      <c r="C30" s="1" t="s">
        <v>288</v>
      </c>
      <c r="D30" s="198">
        <v>40475</v>
      </c>
      <c r="E30" s="198">
        <v>531</v>
      </c>
      <c r="F30" s="198"/>
      <c r="G30" s="207">
        <f t="shared" si="0"/>
        <v>41006</v>
      </c>
      <c r="H30" s="30"/>
      <c r="J30" s="60"/>
      <c r="L30" s="60"/>
      <c r="M30" s="60"/>
      <c r="N30" s="60"/>
    </row>
    <row r="31" spans="1:14" x14ac:dyDescent="0.2">
      <c r="A31" s="146" t="s">
        <v>41</v>
      </c>
      <c r="B31" s="19" t="s">
        <v>222</v>
      </c>
      <c r="C31" s="1" t="s">
        <v>158</v>
      </c>
      <c r="D31" s="198"/>
      <c r="E31" s="198"/>
      <c r="F31" s="198"/>
      <c r="G31" s="207">
        <f>SUM(D31:F31)</f>
        <v>0</v>
      </c>
    </row>
    <row r="32" spans="1:14" x14ac:dyDescent="0.2">
      <c r="A32" s="146" t="s">
        <v>43</v>
      </c>
      <c r="B32" s="19" t="s">
        <v>290</v>
      </c>
      <c r="C32" s="1" t="s">
        <v>289</v>
      </c>
      <c r="D32" s="199"/>
      <c r="E32" s="198"/>
      <c r="F32" s="198"/>
      <c r="G32" s="207">
        <f>SUM(D32:F32)</f>
        <v>0</v>
      </c>
    </row>
    <row r="33" spans="1:8" s="18" customFormat="1" ht="25.5" x14ac:dyDescent="0.2">
      <c r="A33" s="142" t="s">
        <v>354</v>
      </c>
      <c r="B33" s="16" t="s">
        <v>293</v>
      </c>
      <c r="C33" s="17" t="s">
        <v>291</v>
      </c>
      <c r="D33" s="199"/>
      <c r="E33" s="199"/>
      <c r="F33" s="199"/>
      <c r="G33" s="204">
        <f>SUM(D33:F33)</f>
        <v>0</v>
      </c>
    </row>
    <row r="34" spans="1:8" s="18" customFormat="1" ht="25.5" x14ac:dyDescent="0.2">
      <c r="A34" s="142" t="s">
        <v>355</v>
      </c>
      <c r="B34" s="16" t="s">
        <v>220</v>
      </c>
      <c r="C34" s="17" t="s">
        <v>292</v>
      </c>
      <c r="D34" s="199"/>
      <c r="E34" s="199"/>
      <c r="F34" s="199"/>
      <c r="G34" s="204">
        <f t="shared" si="0"/>
        <v>0</v>
      </c>
    </row>
    <row r="35" spans="1:8" s="18" customFormat="1" ht="25.5" x14ac:dyDescent="0.2">
      <c r="A35" s="142" t="s">
        <v>356</v>
      </c>
      <c r="B35" s="16" t="s">
        <v>223</v>
      </c>
      <c r="C35" s="17" t="s">
        <v>294</v>
      </c>
      <c r="D35" s="199"/>
      <c r="E35" s="199"/>
      <c r="F35" s="199"/>
      <c r="G35" s="204">
        <f t="shared" si="0"/>
        <v>0</v>
      </c>
    </row>
    <row r="36" spans="1:8" s="18" customFormat="1" x14ac:dyDescent="0.2">
      <c r="A36" s="142" t="s">
        <v>357</v>
      </c>
      <c r="B36" s="16" t="s">
        <v>295</v>
      </c>
      <c r="C36" s="17" t="s">
        <v>17</v>
      </c>
      <c r="D36" s="199"/>
      <c r="E36" s="199"/>
      <c r="F36" s="199"/>
      <c r="G36" s="204">
        <f t="shared" si="0"/>
        <v>0</v>
      </c>
    </row>
    <row r="37" spans="1:8" s="6" customFormat="1" x14ac:dyDescent="0.2">
      <c r="A37" s="144" t="s">
        <v>44</v>
      </c>
      <c r="B37" s="11" t="s">
        <v>297</v>
      </c>
      <c r="C37" s="2" t="s">
        <v>358</v>
      </c>
      <c r="D37" s="205">
        <f>SUM(D33:D36)</f>
        <v>0</v>
      </c>
      <c r="E37" s="205">
        <f>SUM(E33:E36)</f>
        <v>0</v>
      </c>
      <c r="F37" s="205">
        <f>SUM(F33:F36)</f>
        <v>0</v>
      </c>
      <c r="G37" s="206">
        <f>SUM(D37:F37)</f>
        <v>0</v>
      </c>
    </row>
    <row r="38" spans="1:8" s="7" customFormat="1" ht="25.5" x14ac:dyDescent="0.2">
      <c r="A38" s="148" t="s">
        <v>58</v>
      </c>
      <c r="B38" s="10"/>
      <c r="C38" s="5" t="s">
        <v>359</v>
      </c>
      <c r="D38" s="208">
        <f>SUM(D28:D32)+D37</f>
        <v>308153</v>
      </c>
      <c r="E38" s="208">
        <f>SUM(E28:E32)+E37</f>
        <v>2077</v>
      </c>
      <c r="F38" s="208">
        <f>SUM(F28:F32)+F37</f>
        <v>0</v>
      </c>
      <c r="G38" s="209">
        <f>SUM(D38:F38)</f>
        <v>310230</v>
      </c>
      <c r="H38" s="61"/>
    </row>
    <row r="39" spans="1:8" x14ac:dyDescent="0.2">
      <c r="A39" s="146" t="s">
        <v>45</v>
      </c>
      <c r="B39" s="19" t="s">
        <v>224</v>
      </c>
      <c r="C39" s="1" t="s">
        <v>296</v>
      </c>
      <c r="D39" s="198">
        <v>1213</v>
      </c>
      <c r="E39" s="198">
        <f>+'13.beruházások'!E45</f>
        <v>0</v>
      </c>
      <c r="F39" s="198">
        <f>+'13.beruházások'!F45</f>
        <v>0</v>
      </c>
      <c r="G39" s="207">
        <f t="shared" si="0"/>
        <v>1213</v>
      </c>
      <c r="H39" s="30"/>
    </row>
    <row r="40" spans="1:8" x14ac:dyDescent="0.2">
      <c r="A40" s="146" t="s">
        <v>46</v>
      </c>
      <c r="B40" s="19" t="s">
        <v>225</v>
      </c>
      <c r="C40" s="9" t="s">
        <v>14</v>
      </c>
      <c r="D40" s="198"/>
      <c r="E40" s="198"/>
      <c r="F40" s="198"/>
      <c r="G40" s="207">
        <f t="shared" si="0"/>
        <v>0</v>
      </c>
    </row>
    <row r="41" spans="1:8" s="18" customFormat="1" ht="25.5" x14ac:dyDescent="0.2">
      <c r="A41" s="142" t="s">
        <v>360</v>
      </c>
      <c r="B41" s="16" t="s">
        <v>299</v>
      </c>
      <c r="C41" s="17" t="s">
        <v>298</v>
      </c>
      <c r="D41" s="199"/>
      <c r="E41" s="199"/>
      <c r="F41" s="199"/>
      <c r="G41" s="204"/>
    </row>
    <row r="42" spans="1:8" s="18" customFormat="1" ht="25.5" x14ac:dyDescent="0.2">
      <c r="A42" s="142" t="s">
        <v>361</v>
      </c>
      <c r="B42" s="16" t="s">
        <v>226</v>
      </c>
      <c r="C42" s="17" t="s">
        <v>300</v>
      </c>
      <c r="D42" s="199"/>
      <c r="E42" s="199"/>
      <c r="F42" s="199"/>
      <c r="G42" s="204">
        <f t="shared" si="0"/>
        <v>0</v>
      </c>
    </row>
    <row r="43" spans="1:8" s="18" customFormat="1" ht="25.5" x14ac:dyDescent="0.2">
      <c r="A43" s="142" t="s">
        <v>362</v>
      </c>
      <c r="B43" s="16" t="s">
        <v>302</v>
      </c>
      <c r="C43" s="17" t="s">
        <v>301</v>
      </c>
      <c r="D43" s="199"/>
      <c r="E43" s="199"/>
      <c r="F43" s="199"/>
      <c r="G43" s="204">
        <f t="shared" si="0"/>
        <v>0</v>
      </c>
    </row>
    <row r="44" spans="1:8" s="18" customFormat="1" x14ac:dyDescent="0.2">
      <c r="A44" s="142" t="s">
        <v>363</v>
      </c>
      <c r="B44" s="16" t="s">
        <v>223</v>
      </c>
      <c r="C44" s="17" t="s">
        <v>18</v>
      </c>
      <c r="D44" s="199"/>
      <c r="E44" s="199"/>
      <c r="F44" s="199"/>
      <c r="G44" s="204">
        <f t="shared" si="0"/>
        <v>0</v>
      </c>
    </row>
    <row r="45" spans="1:8" s="6" customFormat="1" ht="25.5" x14ac:dyDescent="0.2">
      <c r="A45" s="144" t="s">
        <v>47</v>
      </c>
      <c r="B45" s="11"/>
      <c r="C45" s="2" t="s">
        <v>364</v>
      </c>
      <c r="D45" s="205">
        <f>SUM(D41:D44)</f>
        <v>0</v>
      </c>
      <c r="E45" s="205">
        <f>SUM(E41:E44)</f>
        <v>0</v>
      </c>
      <c r="F45" s="205">
        <f>SUM(F41:F44)</f>
        <v>0</v>
      </c>
      <c r="G45" s="206">
        <f>SUM(G41:G44)</f>
        <v>0</v>
      </c>
    </row>
    <row r="46" spans="1:8" s="7" customFormat="1" ht="25.5" x14ac:dyDescent="0.2">
      <c r="A46" s="148" t="s">
        <v>60</v>
      </c>
      <c r="B46" s="10"/>
      <c r="C46" s="5" t="s">
        <v>365</v>
      </c>
      <c r="D46" s="208">
        <f>+D39+D40+D45</f>
        <v>1213</v>
      </c>
      <c r="E46" s="208">
        <f>+E39+E40+E45</f>
        <v>0</v>
      </c>
      <c r="F46" s="208">
        <f>+F39+F40+F45</f>
        <v>0</v>
      </c>
      <c r="G46" s="209">
        <f>SUM(D46:F46)</f>
        <v>1213</v>
      </c>
    </row>
    <row r="47" spans="1:8" s="6" customFormat="1" ht="25.5" x14ac:dyDescent="0.2">
      <c r="A47" s="144" t="s">
        <v>81</v>
      </c>
      <c r="B47" s="11"/>
      <c r="C47" s="2" t="s">
        <v>303</v>
      </c>
      <c r="D47" s="205">
        <f>+D38+D46</f>
        <v>309366</v>
      </c>
      <c r="E47" s="205">
        <v>0</v>
      </c>
      <c r="F47" s="205"/>
      <c r="G47" s="206">
        <f>+G38+G46</f>
        <v>311443</v>
      </c>
      <c r="H47" s="86"/>
    </row>
    <row r="48" spans="1:8" s="20" customFormat="1" ht="25.5" x14ac:dyDescent="0.2">
      <c r="A48" s="53" t="s">
        <v>48</v>
      </c>
      <c r="B48" s="19" t="s">
        <v>304</v>
      </c>
      <c r="C48" s="1" t="s">
        <v>305</v>
      </c>
      <c r="D48" s="198"/>
      <c r="E48" s="198"/>
      <c r="F48" s="198"/>
      <c r="G48" s="207">
        <f>SUM(D48:F48)</f>
        <v>0</v>
      </c>
      <c r="H48" s="30"/>
    </row>
    <row r="49" spans="1:9" ht="25.5" x14ac:dyDescent="0.2">
      <c r="A49" s="146" t="s">
        <v>49</v>
      </c>
      <c r="B49" s="19" t="s">
        <v>228</v>
      </c>
      <c r="C49" s="1" t="s">
        <v>284</v>
      </c>
      <c r="D49" s="198"/>
      <c r="E49" s="198"/>
      <c r="F49" s="198"/>
      <c r="G49" s="207">
        <f>SUM(D49:F49)</f>
        <v>0</v>
      </c>
    </row>
    <row r="50" spans="1:9" ht="25.5" x14ac:dyDescent="0.2">
      <c r="A50" s="146" t="s">
        <v>50</v>
      </c>
      <c r="B50" s="19" t="s">
        <v>228</v>
      </c>
      <c r="C50" s="1" t="s">
        <v>285</v>
      </c>
      <c r="D50" s="198"/>
      <c r="E50" s="198"/>
      <c r="F50" s="198"/>
      <c r="G50" s="207">
        <f>SUM(D50:F50)</f>
        <v>0</v>
      </c>
    </row>
    <row r="51" spans="1:9" x14ac:dyDescent="0.2">
      <c r="A51" s="146" t="s">
        <v>52</v>
      </c>
      <c r="B51" s="19" t="s">
        <v>306</v>
      </c>
      <c r="C51" s="1" t="s">
        <v>307</v>
      </c>
      <c r="D51" s="198"/>
      <c r="E51" s="198"/>
      <c r="F51" s="198"/>
      <c r="G51" s="207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208">
        <f>SUM(D48:D51)</f>
        <v>0</v>
      </c>
      <c r="E52" s="208">
        <f>SUM(E48:E51)</f>
        <v>0</v>
      </c>
      <c r="F52" s="208">
        <f>SUM(F48:F51)</f>
        <v>0</v>
      </c>
      <c r="G52" s="20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210">
        <f>+D47+D52</f>
        <v>309366</v>
      </c>
      <c r="E53" s="210">
        <f>+E47+E52</f>
        <v>0</v>
      </c>
      <c r="F53" s="210">
        <f>+F47+F52</f>
        <v>0</v>
      </c>
      <c r="G53" s="211">
        <f>+G47+G52+1</f>
        <v>311444</v>
      </c>
      <c r="H53" s="86">
        <f>+G27-G53</f>
        <v>379</v>
      </c>
      <c r="I53" s="18" t="s">
        <v>448</v>
      </c>
    </row>
    <row r="54" spans="1:9" x14ac:dyDescent="0.2">
      <c r="C54" s="87"/>
    </row>
    <row r="55" spans="1:9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melléklet&amp;CNagykovácsi Polgármesteri 
Hivatal 2023. évi bevételei és kiadásai kiemelt előirányzatok szerint, 
kötelező, önként vállalt feladatok bontásban&amp;RAdatok e Ft-ban</oddHeader>
    <oddFooter>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zoomScaleNormal="100" workbookViewId="0">
      <pane xSplit="3" ySplit="2" topLeftCell="D40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46" sqref="D46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8" ht="25.5" customHeight="1" x14ac:dyDescent="0.2">
      <c r="A1" s="137"/>
      <c r="B1" s="138"/>
      <c r="C1" s="139"/>
      <c r="D1" s="173" t="s">
        <v>441</v>
      </c>
      <c r="E1" s="173"/>
      <c r="F1" s="173"/>
      <c r="G1" s="174"/>
    </row>
    <row r="2" spans="1:8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8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8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8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8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8" x14ac:dyDescent="0.2">
      <c r="A7" s="146" t="s">
        <v>23</v>
      </c>
      <c r="B7" s="19" t="s">
        <v>211</v>
      </c>
      <c r="C7" s="9" t="s">
        <v>250</v>
      </c>
      <c r="D7" s="197">
        <v>26791</v>
      </c>
      <c r="E7" s="162"/>
      <c r="F7" s="162"/>
      <c r="G7" s="163">
        <f>SUM(D7:F7)</f>
        <v>26791</v>
      </c>
      <c r="H7" s="60"/>
    </row>
    <row r="8" spans="1:8" x14ac:dyDescent="0.2">
      <c r="A8" s="146" t="s">
        <v>24</v>
      </c>
      <c r="B8" s="19" t="s">
        <v>213</v>
      </c>
      <c r="C8" s="9" t="s">
        <v>252</v>
      </c>
      <c r="D8" s="162"/>
      <c r="E8" s="162"/>
      <c r="F8" s="162"/>
      <c r="G8" s="163">
        <f>SUM(D8:F8)</f>
        <v>0</v>
      </c>
    </row>
    <row r="9" spans="1:8" s="7" customFormat="1" ht="25.5" x14ac:dyDescent="0.2">
      <c r="A9" s="148" t="s">
        <v>30</v>
      </c>
      <c r="B9" s="10"/>
      <c r="C9" s="5" t="s">
        <v>273</v>
      </c>
      <c r="D9" s="13">
        <f>SUM(D5:D8)</f>
        <v>26791</v>
      </c>
      <c r="E9" s="13">
        <f>SUM(E5:E8)</f>
        <v>0</v>
      </c>
      <c r="F9" s="13">
        <f>SUM(F5:F8)</f>
        <v>0</v>
      </c>
      <c r="G9" s="149">
        <f>SUM(G5:G8)</f>
        <v>26791</v>
      </c>
    </row>
    <row r="10" spans="1:8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8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8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8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8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8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8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9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9" s="6" customFormat="1" ht="25.5" x14ac:dyDescent="0.2">
      <c r="A18" s="144" t="s">
        <v>38</v>
      </c>
      <c r="B18" s="11"/>
      <c r="C18" s="2" t="s">
        <v>37</v>
      </c>
      <c r="D18" s="14">
        <f>+D9+D17</f>
        <v>26791</v>
      </c>
      <c r="E18" s="14">
        <f>+E9+E17</f>
        <v>0</v>
      </c>
      <c r="F18" s="14">
        <f>+F9+F17</f>
        <v>0</v>
      </c>
      <c r="G18" s="145">
        <f>+G9+G17</f>
        <v>26791</v>
      </c>
    </row>
    <row r="19" spans="1:9" ht="25.5" x14ac:dyDescent="0.2">
      <c r="A19" s="146" t="s">
        <v>28</v>
      </c>
      <c r="B19" s="19" t="s">
        <v>216</v>
      </c>
      <c r="C19" s="1" t="s">
        <v>443</v>
      </c>
      <c r="D19" s="197">
        <v>266</v>
      </c>
      <c r="E19" s="162"/>
      <c r="F19" s="162"/>
      <c r="G19" s="163">
        <f t="shared" ref="G19:G44" si="0">SUM(D19:F19)</f>
        <v>266</v>
      </c>
    </row>
    <row r="20" spans="1:9" ht="25.5" x14ac:dyDescent="0.2">
      <c r="A20" s="146" t="s">
        <v>29</v>
      </c>
      <c r="B20" s="19" t="s">
        <v>229</v>
      </c>
      <c r="C20" s="1" t="s">
        <v>286</v>
      </c>
      <c r="D20" s="197">
        <f>463754-D25</f>
        <v>457663</v>
      </c>
      <c r="E20" s="162">
        <f>+E28+E29</f>
        <v>12114</v>
      </c>
      <c r="F20" s="162">
        <f>+F38-F7</f>
        <v>0</v>
      </c>
      <c r="G20" s="163">
        <f>SUM(D20:F20)</f>
        <v>469777</v>
      </c>
    </row>
    <row r="21" spans="1:9" s="7" customFormat="1" x14ac:dyDescent="0.2">
      <c r="A21" s="148" t="s">
        <v>42</v>
      </c>
      <c r="B21" s="10"/>
      <c r="C21" s="5" t="s">
        <v>280</v>
      </c>
      <c r="D21" s="13">
        <f>+D19+D20</f>
        <v>457929</v>
      </c>
      <c r="E21" s="13">
        <f>+E19+E20</f>
        <v>12114</v>
      </c>
      <c r="F21" s="13">
        <f>+F19+F20</f>
        <v>0</v>
      </c>
      <c r="G21" s="149">
        <f>+G19+G20</f>
        <v>470043</v>
      </c>
    </row>
    <row r="22" spans="1:9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</row>
    <row r="23" spans="1:9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</row>
    <row r="24" spans="1:9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9" ht="25.5" x14ac:dyDescent="0.2">
      <c r="A25" s="146" t="s">
        <v>34</v>
      </c>
      <c r="B25" s="19" t="s">
        <v>229</v>
      </c>
      <c r="C25" s="1" t="s">
        <v>287</v>
      </c>
      <c r="D25" s="162">
        <f>+D39</f>
        <v>6091</v>
      </c>
      <c r="E25" s="162">
        <f>+E46</f>
        <v>0</v>
      </c>
      <c r="F25" s="162">
        <f>+F46</f>
        <v>0</v>
      </c>
      <c r="G25" s="163">
        <f>+G46</f>
        <v>6091</v>
      </c>
      <c r="H25" s="60"/>
    </row>
    <row r="26" spans="1:9" s="7" customFormat="1" ht="25.5" x14ac:dyDescent="0.2">
      <c r="A26" s="148" t="s">
        <v>51</v>
      </c>
      <c r="B26" s="10"/>
      <c r="C26" s="5" t="s">
        <v>353</v>
      </c>
      <c r="D26" s="13">
        <f>SUM(D22:D25)</f>
        <v>6091</v>
      </c>
      <c r="E26" s="13">
        <f>SUM(E22:E25)</f>
        <v>0</v>
      </c>
      <c r="F26" s="13">
        <f>SUM(F22:F25)</f>
        <v>0</v>
      </c>
      <c r="G26" s="149">
        <f>SUM(G22:G25)</f>
        <v>6091</v>
      </c>
    </row>
    <row r="27" spans="1:9" s="6" customFormat="1" x14ac:dyDescent="0.2">
      <c r="A27" s="155" t="s">
        <v>57</v>
      </c>
      <c r="B27" s="132"/>
      <c r="C27" s="133" t="s">
        <v>283</v>
      </c>
      <c r="D27" s="131">
        <f>+D18+D21+D26</f>
        <v>490811</v>
      </c>
      <c r="E27" s="131">
        <f>+E18+E21+E26</f>
        <v>12114</v>
      </c>
      <c r="F27" s="131">
        <f>+F18+F21+F26</f>
        <v>0</v>
      </c>
      <c r="G27" s="156">
        <f>+G18+G21+G26</f>
        <v>502925</v>
      </c>
      <c r="I27" s="63"/>
    </row>
    <row r="28" spans="1:9" s="29" customFormat="1" x14ac:dyDescent="0.2">
      <c r="A28" s="167" t="s">
        <v>35</v>
      </c>
      <c r="B28" s="168" t="s">
        <v>217</v>
      </c>
      <c r="C28" s="169" t="s">
        <v>11</v>
      </c>
      <c r="D28" s="198">
        <v>329888</v>
      </c>
      <c r="E28" s="198">
        <v>9464</v>
      </c>
      <c r="F28" s="198"/>
      <c r="G28" s="163">
        <f t="shared" si="0"/>
        <v>339352</v>
      </c>
    </row>
    <row r="29" spans="1:9" s="29" customFormat="1" ht="25.5" x14ac:dyDescent="0.2">
      <c r="A29" s="167" t="s">
        <v>39</v>
      </c>
      <c r="B29" s="168" t="s">
        <v>218</v>
      </c>
      <c r="C29" s="169" t="s">
        <v>12</v>
      </c>
      <c r="D29" s="198">
        <v>42621</v>
      </c>
      <c r="E29" s="198">
        <v>2650</v>
      </c>
      <c r="F29" s="198"/>
      <c r="G29" s="163">
        <f t="shared" si="0"/>
        <v>45271</v>
      </c>
    </row>
    <row r="30" spans="1:9" s="29" customFormat="1" x14ac:dyDescent="0.2">
      <c r="A30" s="167" t="s">
        <v>40</v>
      </c>
      <c r="B30" s="168" t="s">
        <v>219</v>
      </c>
      <c r="C30" s="169" t="s">
        <v>288</v>
      </c>
      <c r="D30" s="198">
        <v>111664</v>
      </c>
      <c r="E30" s="198">
        <v>30</v>
      </c>
      <c r="F30" s="198"/>
      <c r="G30" s="163">
        <f t="shared" si="0"/>
        <v>111694</v>
      </c>
    </row>
    <row r="31" spans="1:9" s="29" customFormat="1" x14ac:dyDescent="0.2">
      <c r="A31" s="167" t="s">
        <v>41</v>
      </c>
      <c r="B31" s="168" t="s">
        <v>222</v>
      </c>
      <c r="C31" s="169" t="s">
        <v>158</v>
      </c>
      <c r="D31" s="198"/>
      <c r="E31" s="198"/>
      <c r="F31" s="198"/>
      <c r="G31" s="163">
        <f>SUM(D31:F31)</f>
        <v>0</v>
      </c>
    </row>
    <row r="32" spans="1:9" s="29" customFormat="1" x14ac:dyDescent="0.2">
      <c r="A32" s="167" t="s">
        <v>43</v>
      </c>
      <c r="B32" s="168" t="s">
        <v>290</v>
      </c>
      <c r="C32" s="169" t="s">
        <v>289</v>
      </c>
      <c r="D32" s="198"/>
      <c r="E32" s="198"/>
      <c r="F32" s="198"/>
      <c r="G32" s="163">
        <f>SUM(D32:F32)</f>
        <v>0</v>
      </c>
    </row>
    <row r="33" spans="1:7" s="18" customFormat="1" ht="25.5" x14ac:dyDescent="0.2">
      <c r="A33" s="142" t="s">
        <v>354</v>
      </c>
      <c r="B33" s="16" t="s">
        <v>293</v>
      </c>
      <c r="C33" s="17" t="s">
        <v>291</v>
      </c>
      <c r="D33" s="199"/>
      <c r="E33" s="199"/>
      <c r="F33" s="199"/>
      <c r="G33" s="143">
        <f>SUM(D33:F33)</f>
        <v>0</v>
      </c>
    </row>
    <row r="34" spans="1:7" s="18" customFormat="1" ht="25.5" x14ac:dyDescent="0.2">
      <c r="A34" s="142" t="s">
        <v>355</v>
      </c>
      <c r="B34" s="16" t="s">
        <v>220</v>
      </c>
      <c r="C34" s="17" t="s">
        <v>292</v>
      </c>
      <c r="D34" s="199"/>
      <c r="E34" s="199"/>
      <c r="F34" s="199"/>
      <c r="G34" s="143">
        <f t="shared" si="0"/>
        <v>0</v>
      </c>
    </row>
    <row r="35" spans="1:7" s="18" customFormat="1" ht="25.5" x14ac:dyDescent="0.2">
      <c r="A35" s="142" t="s">
        <v>356</v>
      </c>
      <c r="B35" s="16" t="s">
        <v>223</v>
      </c>
      <c r="C35" s="17" t="s">
        <v>294</v>
      </c>
      <c r="D35" s="199"/>
      <c r="E35" s="199"/>
      <c r="F35" s="199"/>
      <c r="G35" s="143">
        <f t="shared" si="0"/>
        <v>0</v>
      </c>
    </row>
    <row r="36" spans="1:7" s="18" customFormat="1" x14ac:dyDescent="0.2">
      <c r="A36" s="142" t="s">
        <v>357</v>
      </c>
      <c r="B36" s="16" t="s">
        <v>295</v>
      </c>
      <c r="C36" s="17" t="s">
        <v>17</v>
      </c>
      <c r="D36" s="199"/>
      <c r="E36" s="199"/>
      <c r="F36" s="199"/>
      <c r="G36" s="143">
        <f t="shared" si="0"/>
        <v>0</v>
      </c>
    </row>
    <row r="37" spans="1:7" s="6" customFormat="1" x14ac:dyDescent="0.2">
      <c r="A37" s="144" t="s">
        <v>44</v>
      </c>
      <c r="B37" s="11" t="s">
        <v>297</v>
      </c>
      <c r="C37" s="2" t="s">
        <v>358</v>
      </c>
      <c r="D37" s="205">
        <f>SUM(D33:D36)</f>
        <v>0</v>
      </c>
      <c r="E37" s="205">
        <f>SUM(E33:E36)</f>
        <v>0</v>
      </c>
      <c r="F37" s="205">
        <f>SUM(F33:F36)</f>
        <v>0</v>
      </c>
      <c r="G37" s="145">
        <f>SUM(D37:F37)</f>
        <v>0</v>
      </c>
    </row>
    <row r="38" spans="1:7" s="7" customFormat="1" ht="25.5" x14ac:dyDescent="0.2">
      <c r="A38" s="148" t="s">
        <v>58</v>
      </c>
      <c r="B38" s="10"/>
      <c r="C38" s="5" t="s">
        <v>359</v>
      </c>
      <c r="D38" s="208">
        <f>SUM(D28:D32)+D37</f>
        <v>484173</v>
      </c>
      <c r="E38" s="208">
        <f>SUM(E28:E32)+E37</f>
        <v>12144</v>
      </c>
      <c r="F38" s="208">
        <f>SUM(F28:F32)+F37</f>
        <v>0</v>
      </c>
      <c r="G38" s="149">
        <f>SUM(D38:F38)</f>
        <v>496317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98">
        <v>6091</v>
      </c>
      <c r="E39" s="198">
        <f>+'13.beruházások'!E49</f>
        <v>0</v>
      </c>
      <c r="F39" s="198">
        <f>+'13.beruházások'!F49</f>
        <v>0</v>
      </c>
      <c r="G39" s="163">
        <f t="shared" si="0"/>
        <v>6091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98"/>
      <c r="E40" s="198"/>
      <c r="F40" s="198"/>
      <c r="G40" s="163">
        <f t="shared" si="0"/>
        <v>0</v>
      </c>
    </row>
    <row r="41" spans="1:7" s="18" customFormat="1" ht="25.5" x14ac:dyDescent="0.2">
      <c r="A41" s="142" t="s">
        <v>360</v>
      </c>
      <c r="B41" s="16" t="s">
        <v>299</v>
      </c>
      <c r="C41" s="17" t="s">
        <v>298</v>
      </c>
      <c r="D41" s="62"/>
      <c r="E41" s="62"/>
      <c r="F41" s="62"/>
      <c r="G41" s="143"/>
    </row>
    <row r="42" spans="1:7" s="18" customFormat="1" ht="25.5" x14ac:dyDescent="0.2">
      <c r="A42" s="142" t="s">
        <v>361</v>
      </c>
      <c r="B42" s="16" t="s">
        <v>226</v>
      </c>
      <c r="C42" s="17" t="s">
        <v>300</v>
      </c>
      <c r="D42" s="62"/>
      <c r="E42" s="62"/>
      <c r="F42" s="62"/>
      <c r="G42" s="143">
        <f t="shared" si="0"/>
        <v>0</v>
      </c>
    </row>
    <row r="43" spans="1:7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7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7" customFormat="1" ht="25.5" x14ac:dyDescent="0.2">
      <c r="A46" s="148" t="s">
        <v>60</v>
      </c>
      <c r="B46" s="10"/>
      <c r="C46" s="5" t="s">
        <v>365</v>
      </c>
      <c r="D46" s="13">
        <f>+D39+D40+D45</f>
        <v>6091</v>
      </c>
      <c r="E46" s="13">
        <f>+E39+E40+E45</f>
        <v>0</v>
      </c>
      <c r="F46" s="13">
        <f>+F39+F40+F45</f>
        <v>0</v>
      </c>
      <c r="G46" s="149">
        <f>SUM(D46:F46)</f>
        <v>6091</v>
      </c>
    </row>
    <row r="47" spans="1:7" s="6" customFormat="1" ht="25.5" x14ac:dyDescent="0.2">
      <c r="A47" s="144" t="s">
        <v>81</v>
      </c>
      <c r="B47" s="11"/>
      <c r="C47" s="2" t="s">
        <v>303</v>
      </c>
      <c r="D47" s="14">
        <f>+D38+D46</f>
        <v>490264</v>
      </c>
      <c r="E47" s="14">
        <f>+E38+E46</f>
        <v>12144</v>
      </c>
      <c r="F47" s="14">
        <f>+F38+F46</f>
        <v>0</v>
      </c>
      <c r="G47" s="145">
        <f>+G38+G46</f>
        <v>502408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490264</v>
      </c>
      <c r="E53" s="160">
        <f>+E47+E52</f>
        <v>12144</v>
      </c>
      <c r="F53" s="160">
        <f>+F47+F52</f>
        <v>0</v>
      </c>
      <c r="G53" s="161">
        <f>+G47+G52</f>
        <v>502408</v>
      </c>
      <c r="H53" s="86">
        <f>+G27-G53</f>
        <v>517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 t="s">
        <v>440</v>
      </c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3" orientation="portrait" horizontalDpi="4294967294" r:id="rId1"/>
  <headerFooter alignWithMargins="0">
    <oddHeader>&amp;L11. melléklet&amp;CKispatak Óvoda 2023. évi bevételei és kiadásai kiemelt előirányzatok szerint, 
kötelező, önként vállalt feladatok bontásban&amp;RAdatok e Ft-ban</oddHeader>
    <oddFooter>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zoomScaleNormal="100" workbookViewId="0">
      <pane xSplit="3" ySplit="2" topLeftCell="D35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G58" sqref="G58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7" ht="25.5" customHeight="1" x14ac:dyDescent="0.2">
      <c r="A1" s="137"/>
      <c r="B1" s="138"/>
      <c r="C1" s="139"/>
      <c r="D1" s="173" t="s">
        <v>442</v>
      </c>
      <c r="E1" s="173"/>
      <c r="F1" s="173"/>
      <c r="G1" s="174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7" x14ac:dyDescent="0.2">
      <c r="A7" s="146" t="s">
        <v>23</v>
      </c>
      <c r="B7" s="19" t="s">
        <v>211</v>
      </c>
      <c r="C7" s="9" t="s">
        <v>250</v>
      </c>
      <c r="D7" s="197">
        <v>5710</v>
      </c>
      <c r="E7" s="162"/>
      <c r="F7" s="162"/>
      <c r="G7" s="163">
        <f>SUM(D7:F7)</f>
        <v>5710</v>
      </c>
    </row>
    <row r="8" spans="1:7" x14ac:dyDescent="0.2">
      <c r="A8" s="146" t="s">
        <v>24</v>
      </c>
      <c r="B8" s="19" t="s">
        <v>213</v>
      </c>
      <c r="C8" s="9" t="s">
        <v>252</v>
      </c>
      <c r="D8" s="197">
        <v>493</v>
      </c>
      <c r="E8" s="162"/>
      <c r="F8" s="162"/>
      <c r="G8" s="163">
        <f>SUM(D8:F8)</f>
        <v>493</v>
      </c>
    </row>
    <row r="9" spans="1:7" s="7" customFormat="1" ht="25.5" x14ac:dyDescent="0.2">
      <c r="A9" s="148" t="s">
        <v>30</v>
      </c>
      <c r="B9" s="10"/>
      <c r="C9" s="5" t="s">
        <v>273</v>
      </c>
      <c r="D9" s="13">
        <f>SUM(D5:D8)</f>
        <v>6203</v>
      </c>
      <c r="E9" s="13">
        <f>SUM(E5:E8)</f>
        <v>0</v>
      </c>
      <c r="F9" s="13">
        <f>SUM(F5:F8)</f>
        <v>0</v>
      </c>
      <c r="G9" s="149">
        <f>SUM(G5:G8)</f>
        <v>6203</v>
      </c>
    </row>
    <row r="10" spans="1:7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7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8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8" s="6" customFormat="1" ht="25.5" x14ac:dyDescent="0.2">
      <c r="A18" s="144" t="s">
        <v>38</v>
      </c>
      <c r="B18" s="11"/>
      <c r="C18" s="2" t="s">
        <v>37</v>
      </c>
      <c r="D18" s="14">
        <f>+D9+D17</f>
        <v>6203</v>
      </c>
      <c r="E18" s="14">
        <f>+E9+E17</f>
        <v>0</v>
      </c>
      <c r="F18" s="14">
        <f>+F9+F17</f>
        <v>0</v>
      </c>
      <c r="G18" s="145">
        <f>+G9+G17</f>
        <v>6203</v>
      </c>
    </row>
    <row r="19" spans="1:8" ht="25.5" x14ac:dyDescent="0.2">
      <c r="A19" s="146" t="s">
        <v>28</v>
      </c>
      <c r="B19" s="19" t="s">
        <v>216</v>
      </c>
      <c r="C19" s="1" t="s">
        <v>443</v>
      </c>
      <c r="D19" s="197">
        <v>520</v>
      </c>
      <c r="E19" s="162"/>
      <c r="F19" s="162"/>
      <c r="G19" s="163">
        <f t="shared" ref="G19:G44" si="0">SUM(D19:F19)</f>
        <v>520</v>
      </c>
    </row>
    <row r="20" spans="1:8" ht="25.5" x14ac:dyDescent="0.2">
      <c r="A20" s="146" t="s">
        <v>29</v>
      </c>
      <c r="B20" s="19" t="s">
        <v>229</v>
      </c>
      <c r="C20" s="1" t="s">
        <v>286</v>
      </c>
      <c r="D20" s="197">
        <f>97041-2281-D25</f>
        <v>93239</v>
      </c>
      <c r="E20" s="162">
        <f>+E28+E29</f>
        <v>2281</v>
      </c>
      <c r="F20" s="162">
        <f>+F38-F7</f>
        <v>0</v>
      </c>
      <c r="G20" s="163">
        <f>SUM(D20:F20)</f>
        <v>95520</v>
      </c>
      <c r="H20" s="60"/>
    </row>
    <row r="21" spans="1:8" s="7" customFormat="1" x14ac:dyDescent="0.2">
      <c r="A21" s="148" t="s">
        <v>42</v>
      </c>
      <c r="B21" s="10"/>
      <c r="C21" s="5" t="s">
        <v>280</v>
      </c>
      <c r="D21" s="13">
        <f>+D19+D20</f>
        <v>93759</v>
      </c>
      <c r="E21" s="13">
        <f>+E19+E20</f>
        <v>2281</v>
      </c>
      <c r="F21" s="13">
        <f>+F19+F20</f>
        <v>0</v>
      </c>
      <c r="G21" s="149">
        <f>+G19+G20</f>
        <v>96040</v>
      </c>
      <c r="H21" s="61"/>
    </row>
    <row r="22" spans="1:8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  <c r="H22" s="64"/>
    </row>
    <row r="23" spans="1:8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  <c r="H23" s="64"/>
    </row>
    <row r="24" spans="1:8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8" ht="25.5" x14ac:dyDescent="0.2">
      <c r="A25" s="146" t="s">
        <v>34</v>
      </c>
      <c r="B25" s="19" t="s">
        <v>229</v>
      </c>
      <c r="C25" s="1" t="s">
        <v>287</v>
      </c>
      <c r="D25" s="162">
        <f>+D39</f>
        <v>1521</v>
      </c>
      <c r="E25" s="162">
        <f>+E46</f>
        <v>0</v>
      </c>
      <c r="F25" s="162">
        <f>+F46</f>
        <v>0</v>
      </c>
      <c r="G25" s="163">
        <f>+G46</f>
        <v>1521</v>
      </c>
    </row>
    <row r="26" spans="1:8" s="7" customFormat="1" ht="25.5" x14ac:dyDescent="0.2">
      <c r="A26" s="148" t="s">
        <v>51</v>
      </c>
      <c r="B26" s="10"/>
      <c r="C26" s="5" t="s">
        <v>353</v>
      </c>
      <c r="D26" s="13">
        <f>SUM(D22:D25)</f>
        <v>1521</v>
      </c>
      <c r="E26" s="13">
        <f>SUM(E22:E25)</f>
        <v>0</v>
      </c>
      <c r="F26" s="13">
        <f>SUM(F22:F25)</f>
        <v>0</v>
      </c>
      <c r="G26" s="149">
        <f>SUM(G22:G25)</f>
        <v>1521</v>
      </c>
    </row>
    <row r="27" spans="1:8" s="6" customFormat="1" x14ac:dyDescent="0.2">
      <c r="A27" s="155" t="s">
        <v>57</v>
      </c>
      <c r="B27" s="132"/>
      <c r="C27" s="133" t="s">
        <v>283</v>
      </c>
      <c r="D27" s="131">
        <f>+D18+D21+D26</f>
        <v>101483</v>
      </c>
      <c r="E27" s="131">
        <f>+E18+E21+E26</f>
        <v>2281</v>
      </c>
      <c r="F27" s="131">
        <f>+F18+F21+F26</f>
        <v>0</v>
      </c>
      <c r="G27" s="156">
        <f>+G18+G21+G26</f>
        <v>103764</v>
      </c>
    </row>
    <row r="28" spans="1:8" x14ac:dyDescent="0.2">
      <c r="A28" s="146" t="s">
        <v>35</v>
      </c>
      <c r="B28" s="19" t="s">
        <v>217</v>
      </c>
      <c r="C28" s="9" t="s">
        <v>11</v>
      </c>
      <c r="D28" s="198">
        <v>49064</v>
      </c>
      <c r="E28" s="198">
        <v>1881</v>
      </c>
      <c r="F28" s="162"/>
      <c r="G28" s="163">
        <f t="shared" ref="G28:G30" si="1">SUM(D28:F28)</f>
        <v>50945</v>
      </c>
      <c r="H28" s="29"/>
    </row>
    <row r="29" spans="1:8" ht="25.5" x14ac:dyDescent="0.2">
      <c r="A29" s="146" t="s">
        <v>39</v>
      </c>
      <c r="B29" s="19" t="s">
        <v>218</v>
      </c>
      <c r="C29" s="9" t="s">
        <v>12</v>
      </c>
      <c r="D29" s="198">
        <v>6486</v>
      </c>
      <c r="E29" s="198">
        <v>400</v>
      </c>
      <c r="F29" s="162"/>
      <c r="G29" s="163">
        <f t="shared" si="1"/>
        <v>6886</v>
      </c>
      <c r="H29" s="29"/>
    </row>
    <row r="30" spans="1:8" x14ac:dyDescent="0.2">
      <c r="A30" s="146" t="s">
        <v>40</v>
      </c>
      <c r="B30" s="19" t="s">
        <v>219</v>
      </c>
      <c r="C30" s="1" t="s">
        <v>288</v>
      </c>
      <c r="D30" s="198">
        <v>44016</v>
      </c>
      <c r="E30" s="198">
        <v>92</v>
      </c>
      <c r="F30" s="162"/>
      <c r="G30" s="163">
        <f t="shared" si="1"/>
        <v>44108</v>
      </c>
      <c r="H30" s="29"/>
    </row>
    <row r="31" spans="1:8" x14ac:dyDescent="0.2">
      <c r="A31" s="146" t="s">
        <v>41</v>
      </c>
      <c r="B31" s="19" t="s">
        <v>222</v>
      </c>
      <c r="C31" s="1" t="s">
        <v>158</v>
      </c>
      <c r="D31" s="198"/>
      <c r="E31" s="198"/>
      <c r="F31" s="162"/>
      <c r="G31" s="163">
        <f>SUM(D31:F31)</f>
        <v>0</v>
      </c>
      <c r="H31" s="29"/>
    </row>
    <row r="32" spans="1:8" x14ac:dyDescent="0.2">
      <c r="A32" s="146" t="s">
        <v>43</v>
      </c>
      <c r="B32" s="19" t="s">
        <v>290</v>
      </c>
      <c r="C32" s="1" t="s">
        <v>289</v>
      </c>
      <c r="D32" s="198"/>
      <c r="E32" s="198"/>
      <c r="F32" s="162"/>
      <c r="G32" s="163">
        <f>SUM(D32:F32)</f>
        <v>0</v>
      </c>
      <c r="H32" s="29"/>
    </row>
    <row r="33" spans="1:8" s="18" customFormat="1" ht="25.5" x14ac:dyDescent="0.2">
      <c r="A33" s="142" t="s">
        <v>354</v>
      </c>
      <c r="B33" s="16" t="s">
        <v>293</v>
      </c>
      <c r="C33" s="17" t="s">
        <v>291</v>
      </c>
      <c r="D33" s="199"/>
      <c r="E33" s="199"/>
      <c r="F33" s="62"/>
      <c r="G33" s="143">
        <f>SUM(D33:F33)</f>
        <v>0</v>
      </c>
    </row>
    <row r="34" spans="1:8" s="18" customFormat="1" ht="25.5" x14ac:dyDescent="0.2">
      <c r="A34" s="142" t="s">
        <v>355</v>
      </c>
      <c r="B34" s="16" t="s">
        <v>220</v>
      </c>
      <c r="C34" s="17" t="s">
        <v>292</v>
      </c>
      <c r="D34" s="199"/>
      <c r="E34" s="199"/>
      <c r="F34" s="62"/>
      <c r="G34" s="143">
        <f t="shared" si="0"/>
        <v>0</v>
      </c>
    </row>
    <row r="35" spans="1:8" s="18" customFormat="1" ht="25.5" x14ac:dyDescent="0.2">
      <c r="A35" s="142" t="s">
        <v>356</v>
      </c>
      <c r="B35" s="16" t="s">
        <v>223</v>
      </c>
      <c r="C35" s="17" t="s">
        <v>294</v>
      </c>
      <c r="D35" s="199"/>
      <c r="E35" s="199"/>
      <c r="F35" s="62"/>
      <c r="G35" s="143">
        <f t="shared" si="0"/>
        <v>0</v>
      </c>
    </row>
    <row r="36" spans="1:8" s="18" customFormat="1" x14ac:dyDescent="0.2">
      <c r="A36" s="142" t="s">
        <v>357</v>
      </c>
      <c r="B36" s="16" t="s">
        <v>295</v>
      </c>
      <c r="C36" s="17" t="s">
        <v>17</v>
      </c>
      <c r="D36" s="199"/>
      <c r="E36" s="199"/>
      <c r="F36" s="62"/>
      <c r="G36" s="143">
        <f t="shared" si="0"/>
        <v>0</v>
      </c>
    </row>
    <row r="37" spans="1:8" s="6" customFormat="1" x14ac:dyDescent="0.2">
      <c r="A37" s="144" t="s">
        <v>44</v>
      </c>
      <c r="B37" s="11" t="s">
        <v>297</v>
      </c>
      <c r="C37" s="2" t="s">
        <v>358</v>
      </c>
      <c r="D37" s="205">
        <f>SUM(D33:D36)</f>
        <v>0</v>
      </c>
      <c r="E37" s="205">
        <f>SUM(E33:E36)</f>
        <v>0</v>
      </c>
      <c r="F37" s="14">
        <f>SUM(F33:F36)</f>
        <v>0</v>
      </c>
      <c r="G37" s="145">
        <f>SUM(D37:F37)</f>
        <v>0</v>
      </c>
    </row>
    <row r="38" spans="1:8" s="7" customFormat="1" ht="25.5" x14ac:dyDescent="0.2">
      <c r="A38" s="148" t="s">
        <v>58</v>
      </c>
      <c r="B38" s="10"/>
      <c r="C38" s="5" t="s">
        <v>359</v>
      </c>
      <c r="D38" s="208">
        <f>SUM(D28:D32)+D37</f>
        <v>99566</v>
      </c>
      <c r="E38" s="208">
        <f>SUM(E28:E32)+E37</f>
        <v>2373</v>
      </c>
      <c r="F38" s="13">
        <f>SUM(F28:F32)+F37</f>
        <v>0</v>
      </c>
      <c r="G38" s="149">
        <f>SUM(D38:F38)</f>
        <v>101939</v>
      </c>
    </row>
    <row r="39" spans="1:8" x14ac:dyDescent="0.2">
      <c r="A39" s="146" t="s">
        <v>45</v>
      </c>
      <c r="B39" s="19" t="s">
        <v>224</v>
      </c>
      <c r="C39" s="1" t="s">
        <v>296</v>
      </c>
      <c r="D39" s="198">
        <v>1521</v>
      </c>
      <c r="E39" s="198"/>
      <c r="F39" s="162">
        <f>+'13.beruházások'!F51</f>
        <v>0</v>
      </c>
      <c r="G39" s="163">
        <f t="shared" si="0"/>
        <v>1521</v>
      </c>
      <c r="H39" s="29"/>
    </row>
    <row r="40" spans="1:8" x14ac:dyDescent="0.2">
      <c r="A40" s="146" t="s">
        <v>46</v>
      </c>
      <c r="B40" s="19" t="s">
        <v>225</v>
      </c>
      <c r="C40" s="9" t="s">
        <v>14</v>
      </c>
      <c r="D40" s="198"/>
      <c r="E40" s="198"/>
      <c r="F40" s="162"/>
      <c r="G40" s="163">
        <f t="shared" si="0"/>
        <v>0</v>
      </c>
      <c r="H40" s="29"/>
    </row>
    <row r="41" spans="1:8" s="18" customFormat="1" ht="25.5" x14ac:dyDescent="0.2">
      <c r="A41" s="142" t="s">
        <v>360</v>
      </c>
      <c r="B41" s="16" t="s">
        <v>299</v>
      </c>
      <c r="C41" s="17" t="s">
        <v>298</v>
      </c>
      <c r="D41" s="199"/>
      <c r="E41" s="199"/>
      <c r="F41" s="62"/>
      <c r="G41" s="143"/>
    </row>
    <row r="42" spans="1:8" s="18" customFormat="1" ht="25.5" x14ac:dyDescent="0.2">
      <c r="A42" s="142" t="s">
        <v>361</v>
      </c>
      <c r="B42" s="16" t="s">
        <v>226</v>
      </c>
      <c r="C42" s="17" t="s">
        <v>300</v>
      </c>
      <c r="D42" s="199"/>
      <c r="E42" s="199"/>
      <c r="F42" s="62"/>
      <c r="G42" s="143">
        <f t="shared" si="0"/>
        <v>0</v>
      </c>
    </row>
    <row r="43" spans="1:8" s="18" customFormat="1" ht="25.5" x14ac:dyDescent="0.2">
      <c r="A43" s="142" t="s">
        <v>362</v>
      </c>
      <c r="B43" s="16" t="s">
        <v>302</v>
      </c>
      <c r="C43" s="17" t="s">
        <v>301</v>
      </c>
      <c r="D43" s="199"/>
      <c r="E43" s="199"/>
      <c r="F43" s="62"/>
      <c r="G43" s="143">
        <f t="shared" si="0"/>
        <v>0</v>
      </c>
    </row>
    <row r="44" spans="1:8" s="18" customFormat="1" x14ac:dyDescent="0.2">
      <c r="A44" s="142" t="s">
        <v>363</v>
      </c>
      <c r="B44" s="16" t="s">
        <v>223</v>
      </c>
      <c r="C44" s="17" t="s">
        <v>18</v>
      </c>
      <c r="D44" s="199"/>
      <c r="E44" s="199"/>
      <c r="F44" s="62"/>
      <c r="G44" s="143">
        <f t="shared" si="0"/>
        <v>0</v>
      </c>
    </row>
    <row r="45" spans="1:8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8" s="7" customFormat="1" ht="25.5" x14ac:dyDescent="0.2">
      <c r="A46" s="148" t="s">
        <v>60</v>
      </c>
      <c r="B46" s="10"/>
      <c r="C46" s="5" t="s">
        <v>365</v>
      </c>
      <c r="D46" s="13">
        <f>+D39+D40+D45</f>
        <v>1521</v>
      </c>
      <c r="E46" s="13">
        <f>+E39+E40+E45</f>
        <v>0</v>
      </c>
      <c r="F46" s="13">
        <f>+F39+F40+F45</f>
        <v>0</v>
      </c>
      <c r="G46" s="149">
        <f>SUM(D46:F46)</f>
        <v>1521</v>
      </c>
    </row>
    <row r="47" spans="1:8" s="6" customFormat="1" ht="25.5" x14ac:dyDescent="0.2">
      <c r="A47" s="144" t="s">
        <v>81</v>
      </c>
      <c r="B47" s="11"/>
      <c r="C47" s="2" t="s">
        <v>303</v>
      </c>
      <c r="D47" s="14">
        <f>+D38+D46</f>
        <v>101087</v>
      </c>
      <c r="E47" s="14">
        <f>+E38+E46</f>
        <v>2373</v>
      </c>
      <c r="F47" s="14">
        <f>+F38+F46</f>
        <v>0</v>
      </c>
      <c r="G47" s="145">
        <f>+G38+G46</f>
        <v>103460</v>
      </c>
    </row>
    <row r="48" spans="1:8" s="20" customFormat="1" ht="25.5" x14ac:dyDescent="0.2">
      <c r="A48" s="53" t="s">
        <v>48</v>
      </c>
      <c r="B48" s="19" t="s">
        <v>304</v>
      </c>
      <c r="C48" s="1" t="s">
        <v>305</v>
      </c>
      <c r="D48" s="162"/>
      <c r="E48" s="162"/>
      <c r="F48" s="162"/>
      <c r="G48" s="163">
        <f>SUM(D48:F48)</f>
        <v>0</v>
      </c>
      <c r="H48" s="29"/>
    </row>
    <row r="49" spans="1:9" ht="25.5" x14ac:dyDescent="0.2">
      <c r="A49" s="146" t="s">
        <v>49</v>
      </c>
      <c r="B49" s="19" t="s">
        <v>228</v>
      </c>
      <c r="C49" s="1" t="s">
        <v>284</v>
      </c>
      <c r="D49" s="162"/>
      <c r="E49" s="162"/>
      <c r="F49" s="162"/>
      <c r="G49" s="163">
        <f>SUM(D49:F49)</f>
        <v>0</v>
      </c>
      <c r="H49" s="29"/>
    </row>
    <row r="50" spans="1:9" ht="25.5" x14ac:dyDescent="0.2">
      <c r="A50" s="146" t="s">
        <v>50</v>
      </c>
      <c r="B50" s="19" t="s">
        <v>228</v>
      </c>
      <c r="C50" s="1" t="s">
        <v>285</v>
      </c>
      <c r="D50" s="162"/>
      <c r="E50" s="162"/>
      <c r="F50" s="162"/>
      <c r="G50" s="163">
        <f>SUM(D50:F50)</f>
        <v>0</v>
      </c>
      <c r="H50" s="29"/>
    </row>
    <row r="51" spans="1:9" x14ac:dyDescent="0.2">
      <c r="A51" s="146" t="s">
        <v>52</v>
      </c>
      <c r="B51" s="19" t="s">
        <v>306</v>
      </c>
      <c r="C51" s="1" t="s">
        <v>307</v>
      </c>
      <c r="D51" s="162"/>
      <c r="E51" s="162"/>
      <c r="F51" s="162"/>
      <c r="G51" s="163">
        <f>SUM(D51:F51)</f>
        <v>0</v>
      </c>
      <c r="H51" s="29"/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101087</v>
      </c>
      <c r="E53" s="160">
        <f>+E47+E52</f>
        <v>2373</v>
      </c>
      <c r="F53" s="160">
        <f>+F47+F52</f>
        <v>0</v>
      </c>
      <c r="G53" s="161">
        <f>+G47+G52</f>
        <v>103460</v>
      </c>
      <c r="H53" s="18">
        <f>+G27-G53</f>
        <v>304</v>
      </c>
      <c r="I53" s="18" t="s">
        <v>448</v>
      </c>
    </row>
    <row r="54" spans="1:9" x14ac:dyDescent="0.2">
      <c r="C54" s="87"/>
    </row>
    <row r="55" spans="1:9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 &amp;CÖregiskola 2023. évi bevételei és kiadásai kiemelt előirányzatok szerint, 
kötelező, önként vállalt feladatok bontásban&amp;RAdatok e Ft-ban</oddHeader>
    <oddFooter>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5"/>
  <sheetViews>
    <sheetView zoomScaleNormal="100" workbookViewId="0">
      <pane xSplit="3" ySplit="2" topLeftCell="D40" activePane="bottomRight" state="frozen"/>
      <selection activeCell="C56" sqref="C56:C57"/>
      <selection pane="topRight" activeCell="C56" sqref="C56:C57"/>
      <selection pane="bottomLeft" activeCell="C56" sqref="C56:C57"/>
      <selection pane="bottomRight" activeCell="D20" sqref="D20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9" max="9" width="10.42578125" bestFit="1" customWidth="1"/>
  </cols>
  <sheetData>
    <row r="1" spans="1:7" ht="25.5" customHeight="1" x14ac:dyDescent="0.2">
      <c r="A1" s="137"/>
      <c r="B1" s="138"/>
      <c r="C1" s="139"/>
      <c r="D1" s="173" t="s">
        <v>7</v>
      </c>
      <c r="E1" s="173"/>
      <c r="F1" s="173"/>
      <c r="G1" s="174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s="18" customFormat="1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s="18" customFormat="1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s="6" customFormat="1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46" t="s">
        <v>22</v>
      </c>
      <c r="B6" s="19" t="s">
        <v>210</v>
      </c>
      <c r="C6" s="9" t="s">
        <v>0</v>
      </c>
      <c r="D6" s="162"/>
      <c r="E6" s="162"/>
      <c r="F6" s="162"/>
      <c r="G6" s="163">
        <f>SUM(D6:F6)</f>
        <v>0</v>
      </c>
    </row>
    <row r="7" spans="1:7" x14ac:dyDescent="0.2">
      <c r="A7" s="146" t="s">
        <v>23</v>
      </c>
      <c r="B7" s="19" t="s">
        <v>211</v>
      </c>
      <c r="C7" s="9" t="s">
        <v>250</v>
      </c>
      <c r="D7" s="198">
        <v>7746</v>
      </c>
      <c r="E7" s="162"/>
      <c r="F7" s="162"/>
      <c r="G7" s="163">
        <f>SUM(D7:F7)</f>
        <v>7746</v>
      </c>
    </row>
    <row r="8" spans="1:7" x14ac:dyDescent="0.2">
      <c r="A8" s="146" t="s">
        <v>24</v>
      </c>
      <c r="B8" s="19" t="s">
        <v>213</v>
      </c>
      <c r="C8" s="9" t="s">
        <v>252</v>
      </c>
      <c r="D8" s="162"/>
      <c r="E8" s="162"/>
      <c r="F8" s="162"/>
      <c r="G8" s="163">
        <f>SUM(D8:F8)</f>
        <v>0</v>
      </c>
    </row>
    <row r="9" spans="1:7" s="7" customFormat="1" ht="25.5" x14ac:dyDescent="0.2">
      <c r="A9" s="148" t="s">
        <v>30</v>
      </c>
      <c r="B9" s="10"/>
      <c r="C9" s="5" t="s">
        <v>273</v>
      </c>
      <c r="D9" s="13">
        <f>SUM(D5:D8)</f>
        <v>7746</v>
      </c>
      <c r="E9" s="13">
        <f>SUM(E5:E8)</f>
        <v>0</v>
      </c>
      <c r="F9" s="13">
        <f>SUM(F5:F8)</f>
        <v>0</v>
      </c>
      <c r="G9" s="149">
        <f>SUM(G5:G8)</f>
        <v>7746</v>
      </c>
    </row>
    <row r="10" spans="1:7" s="18" customFormat="1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s="18" customFormat="1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s="6" customFormat="1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46" t="s">
        <v>26</v>
      </c>
      <c r="B13" s="19" t="s">
        <v>214</v>
      </c>
      <c r="C13" s="9" t="s">
        <v>253</v>
      </c>
      <c r="D13" s="162"/>
      <c r="E13" s="162"/>
      <c r="F13" s="162"/>
      <c r="G13" s="163">
        <f>SUM(D13:F13)</f>
        <v>0</v>
      </c>
    </row>
    <row r="14" spans="1:7" s="92" customFormat="1" ht="38.25" x14ac:dyDescent="0.2">
      <c r="A14" s="150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s="92" customFormat="1" x14ac:dyDescent="0.2">
      <c r="A15" s="150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7" s="7" customFormat="1" ht="25.5" x14ac:dyDescent="0.2">
      <c r="A17" s="148" t="s">
        <v>36</v>
      </c>
      <c r="B17" s="10"/>
      <c r="C17" s="5" t="s">
        <v>279</v>
      </c>
      <c r="D17" s="13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7" s="6" customFormat="1" ht="25.5" x14ac:dyDescent="0.2">
      <c r="A18" s="144" t="s">
        <v>38</v>
      </c>
      <c r="B18" s="11"/>
      <c r="C18" s="2" t="s">
        <v>37</v>
      </c>
      <c r="D18" s="14">
        <f>+D9+D17</f>
        <v>7746</v>
      </c>
      <c r="E18" s="14">
        <f>+E9+E17</f>
        <v>0</v>
      </c>
      <c r="F18" s="14">
        <f>+F9+F17</f>
        <v>0</v>
      </c>
      <c r="G18" s="145">
        <f>+G9+G17</f>
        <v>7746</v>
      </c>
    </row>
    <row r="19" spans="1:7" ht="25.5" x14ac:dyDescent="0.2">
      <c r="A19" s="146" t="s">
        <v>28</v>
      </c>
      <c r="B19" s="19" t="s">
        <v>216</v>
      </c>
      <c r="C19" s="1" t="s">
        <v>443</v>
      </c>
      <c r="D19" s="197">
        <v>391</v>
      </c>
      <c r="E19" s="162"/>
      <c r="F19" s="162"/>
      <c r="G19" s="163">
        <f t="shared" ref="G19:G44" si="0">SUM(D19:F19)</f>
        <v>391</v>
      </c>
    </row>
    <row r="20" spans="1:7" ht="25.5" x14ac:dyDescent="0.2">
      <c r="A20" s="146" t="s">
        <v>29</v>
      </c>
      <c r="B20" s="19" t="s">
        <v>229</v>
      </c>
      <c r="C20" s="1" t="s">
        <v>286</v>
      </c>
      <c r="D20" s="197">
        <f>148480-E20-D25</f>
        <v>141468</v>
      </c>
      <c r="E20" s="162">
        <f>+E28+E29</f>
        <v>4836</v>
      </c>
      <c r="F20" s="162">
        <f>+F38-F7</f>
        <v>0</v>
      </c>
      <c r="G20" s="163">
        <f>SUM(D20:F20)</f>
        <v>146304</v>
      </c>
    </row>
    <row r="21" spans="1:7" s="7" customFormat="1" x14ac:dyDescent="0.2">
      <c r="A21" s="148" t="s">
        <v>42</v>
      </c>
      <c r="B21" s="10"/>
      <c r="C21" s="5" t="s">
        <v>280</v>
      </c>
      <c r="D21" s="13">
        <f>+D19+D20</f>
        <v>141859</v>
      </c>
      <c r="E21" s="13">
        <f>+E19+E20</f>
        <v>4836</v>
      </c>
      <c r="F21" s="13">
        <f>+F19+F20</f>
        <v>0</v>
      </c>
      <c r="G21" s="149">
        <f>+G19+G20</f>
        <v>146695</v>
      </c>
    </row>
    <row r="22" spans="1:7" s="20" customFormat="1" x14ac:dyDescent="0.2">
      <c r="A22" s="53" t="s">
        <v>31</v>
      </c>
      <c r="B22" s="19" t="s">
        <v>281</v>
      </c>
      <c r="C22" s="1" t="s">
        <v>282</v>
      </c>
      <c r="D22" s="162"/>
      <c r="E22" s="162"/>
      <c r="F22" s="162"/>
      <c r="G22" s="163"/>
    </row>
    <row r="23" spans="1:7" s="20" customFormat="1" x14ac:dyDescent="0.2">
      <c r="A23" s="53" t="s">
        <v>32</v>
      </c>
      <c r="B23" s="19" t="s">
        <v>352</v>
      </c>
      <c r="C23" s="1" t="s">
        <v>351</v>
      </c>
      <c r="D23" s="162"/>
      <c r="E23" s="162"/>
      <c r="F23" s="162"/>
      <c r="G23" s="163"/>
    </row>
    <row r="24" spans="1:7" ht="25.5" x14ac:dyDescent="0.2">
      <c r="A24" s="146" t="s">
        <v>33</v>
      </c>
      <c r="B24" s="19" t="s">
        <v>216</v>
      </c>
      <c r="C24" s="1" t="s">
        <v>444</v>
      </c>
      <c r="D24" s="162"/>
      <c r="E24" s="162"/>
      <c r="F24" s="162"/>
      <c r="G24" s="163">
        <f t="shared" si="0"/>
        <v>0</v>
      </c>
    </row>
    <row r="25" spans="1:7" ht="25.5" x14ac:dyDescent="0.2">
      <c r="A25" s="146" t="s">
        <v>34</v>
      </c>
      <c r="B25" s="19" t="s">
        <v>229</v>
      </c>
      <c r="C25" s="1" t="s">
        <v>287</v>
      </c>
      <c r="D25" s="162">
        <f>+D39</f>
        <v>2176</v>
      </c>
      <c r="E25" s="162">
        <f>+E46</f>
        <v>0</v>
      </c>
      <c r="F25" s="162">
        <f>+F46</f>
        <v>0</v>
      </c>
      <c r="G25" s="163">
        <f>+G46</f>
        <v>2176</v>
      </c>
    </row>
    <row r="26" spans="1:7" s="7" customFormat="1" ht="25.5" x14ac:dyDescent="0.2">
      <c r="A26" s="148" t="s">
        <v>51</v>
      </c>
      <c r="B26" s="10"/>
      <c r="C26" s="5" t="s">
        <v>353</v>
      </c>
      <c r="D26" s="13">
        <f>SUM(D22:D25)</f>
        <v>2176</v>
      </c>
      <c r="E26" s="13">
        <f>SUM(E22:E25)</f>
        <v>0</v>
      </c>
      <c r="F26" s="13">
        <f>SUM(F22:F25)</f>
        <v>0</v>
      </c>
      <c r="G26" s="149">
        <f>SUM(G22:G25)</f>
        <v>2176</v>
      </c>
    </row>
    <row r="27" spans="1:7" s="6" customFormat="1" x14ac:dyDescent="0.2">
      <c r="A27" s="155" t="s">
        <v>57</v>
      </c>
      <c r="B27" s="132"/>
      <c r="C27" s="133" t="s">
        <v>283</v>
      </c>
      <c r="D27" s="131">
        <f>+D18+D21+D26</f>
        <v>151781</v>
      </c>
      <c r="E27" s="131">
        <f>+E18+E21+E26</f>
        <v>4836</v>
      </c>
      <c r="F27" s="131">
        <f>+F18+F21+F26</f>
        <v>0</v>
      </c>
      <c r="G27" s="156">
        <f>+G18+G21+G26</f>
        <v>156617</v>
      </c>
    </row>
    <row r="28" spans="1:7" s="29" customFormat="1" x14ac:dyDescent="0.2">
      <c r="A28" s="167" t="s">
        <v>35</v>
      </c>
      <c r="B28" s="168" t="s">
        <v>217</v>
      </c>
      <c r="C28" s="169" t="s">
        <v>11</v>
      </c>
      <c r="D28" s="198">
        <v>106281</v>
      </c>
      <c r="E28" s="198">
        <v>3949</v>
      </c>
      <c r="F28" s="198"/>
      <c r="G28" s="163">
        <f t="shared" si="0"/>
        <v>110230</v>
      </c>
    </row>
    <row r="29" spans="1:7" s="29" customFormat="1" ht="25.5" x14ac:dyDescent="0.2">
      <c r="A29" s="167" t="s">
        <v>39</v>
      </c>
      <c r="B29" s="168" t="s">
        <v>218</v>
      </c>
      <c r="C29" s="169" t="s">
        <v>12</v>
      </c>
      <c r="D29" s="198">
        <v>13047</v>
      </c>
      <c r="E29" s="198">
        <v>887</v>
      </c>
      <c r="F29" s="198"/>
      <c r="G29" s="163">
        <f t="shared" si="0"/>
        <v>13934</v>
      </c>
    </row>
    <row r="30" spans="1:7" s="29" customFormat="1" x14ac:dyDescent="0.2">
      <c r="A30" s="167" t="s">
        <v>40</v>
      </c>
      <c r="B30" s="168" t="s">
        <v>219</v>
      </c>
      <c r="C30" s="169" t="s">
        <v>288</v>
      </c>
      <c r="D30" s="198">
        <v>29996</v>
      </c>
      <c r="E30" s="198">
        <v>9</v>
      </c>
      <c r="F30" s="198"/>
      <c r="G30" s="163">
        <f t="shared" si="0"/>
        <v>30005</v>
      </c>
    </row>
    <row r="31" spans="1:7" s="29" customFormat="1" x14ac:dyDescent="0.2">
      <c r="A31" s="167" t="s">
        <v>41</v>
      </c>
      <c r="B31" s="168" t="s">
        <v>222</v>
      </c>
      <c r="C31" s="169" t="s">
        <v>158</v>
      </c>
      <c r="D31" s="198"/>
      <c r="E31" s="198"/>
      <c r="F31" s="198"/>
      <c r="G31" s="163">
        <f>SUM(D31:F31)</f>
        <v>0</v>
      </c>
    </row>
    <row r="32" spans="1:7" s="29" customFormat="1" x14ac:dyDescent="0.2">
      <c r="A32" s="167" t="s">
        <v>43</v>
      </c>
      <c r="B32" s="168" t="s">
        <v>290</v>
      </c>
      <c r="C32" s="169" t="s">
        <v>289</v>
      </c>
      <c r="D32" s="198"/>
      <c r="E32" s="198"/>
      <c r="F32" s="198"/>
      <c r="G32" s="163">
        <f>SUM(D32:F32)</f>
        <v>0</v>
      </c>
    </row>
    <row r="33" spans="1:7" s="18" customFormat="1" ht="25.5" x14ac:dyDescent="0.2">
      <c r="A33" s="142" t="s">
        <v>354</v>
      </c>
      <c r="B33" s="16" t="s">
        <v>293</v>
      </c>
      <c r="C33" s="17" t="s">
        <v>291</v>
      </c>
      <c r="D33" s="199"/>
      <c r="E33" s="199"/>
      <c r="F33" s="199"/>
      <c r="G33" s="143">
        <f>SUM(D33:F33)</f>
        <v>0</v>
      </c>
    </row>
    <row r="34" spans="1:7" s="18" customFormat="1" ht="25.5" x14ac:dyDescent="0.2">
      <c r="A34" s="142" t="s">
        <v>355</v>
      </c>
      <c r="B34" s="16" t="s">
        <v>220</v>
      </c>
      <c r="C34" s="17" t="s">
        <v>292</v>
      </c>
      <c r="D34" s="199"/>
      <c r="E34" s="199"/>
      <c r="F34" s="199"/>
      <c r="G34" s="143">
        <f t="shared" si="0"/>
        <v>0</v>
      </c>
    </row>
    <row r="35" spans="1:7" s="18" customFormat="1" ht="25.5" x14ac:dyDescent="0.2">
      <c r="A35" s="142" t="s">
        <v>356</v>
      </c>
      <c r="B35" s="16" t="s">
        <v>223</v>
      </c>
      <c r="C35" s="17" t="s">
        <v>294</v>
      </c>
      <c r="D35" s="199"/>
      <c r="E35" s="199"/>
      <c r="F35" s="199"/>
      <c r="G35" s="143">
        <f t="shared" si="0"/>
        <v>0</v>
      </c>
    </row>
    <row r="36" spans="1:7" s="18" customFormat="1" x14ac:dyDescent="0.2">
      <c r="A36" s="142" t="s">
        <v>357</v>
      </c>
      <c r="B36" s="16" t="s">
        <v>295</v>
      </c>
      <c r="C36" s="17" t="s">
        <v>17</v>
      </c>
      <c r="D36" s="199"/>
      <c r="E36" s="199"/>
      <c r="F36" s="199"/>
      <c r="G36" s="143">
        <f t="shared" si="0"/>
        <v>0</v>
      </c>
    </row>
    <row r="37" spans="1:7" s="6" customFormat="1" x14ac:dyDescent="0.2">
      <c r="A37" s="144" t="s">
        <v>44</v>
      </c>
      <c r="B37" s="11" t="s">
        <v>297</v>
      </c>
      <c r="C37" s="2" t="s">
        <v>358</v>
      </c>
      <c r="D37" s="205">
        <f>SUM(D33:D36)</f>
        <v>0</v>
      </c>
      <c r="E37" s="205">
        <f>SUM(E33:E36)</f>
        <v>0</v>
      </c>
      <c r="F37" s="205">
        <f>SUM(F33:F36)</f>
        <v>0</v>
      </c>
      <c r="G37" s="145">
        <f>SUM(D37:F37)</f>
        <v>0</v>
      </c>
    </row>
    <row r="38" spans="1:7" s="7" customFormat="1" ht="25.5" x14ac:dyDescent="0.2">
      <c r="A38" s="148" t="s">
        <v>58</v>
      </c>
      <c r="B38" s="10"/>
      <c r="C38" s="5" t="s">
        <v>359</v>
      </c>
      <c r="D38" s="208">
        <f>SUM(D28:D32)+D37</f>
        <v>149324</v>
      </c>
      <c r="E38" s="208">
        <f>SUM(E28:E32)+E37</f>
        <v>4845</v>
      </c>
      <c r="F38" s="208">
        <f>SUM(F28:F32)+F37</f>
        <v>0</v>
      </c>
      <c r="G38" s="149">
        <f>SUM(D38:F38)</f>
        <v>154169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98">
        <v>2176</v>
      </c>
      <c r="E39" s="198"/>
      <c r="F39" s="198">
        <f>+'13.beruházások'!F53</f>
        <v>0</v>
      </c>
      <c r="G39" s="163">
        <f t="shared" si="0"/>
        <v>2176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98"/>
      <c r="E40" s="198"/>
      <c r="F40" s="198"/>
      <c r="G40" s="163">
        <f t="shared" si="0"/>
        <v>0</v>
      </c>
    </row>
    <row r="41" spans="1:7" s="18" customFormat="1" ht="25.5" x14ac:dyDescent="0.2">
      <c r="A41" s="142" t="s">
        <v>360</v>
      </c>
      <c r="B41" s="16" t="s">
        <v>299</v>
      </c>
      <c r="C41" s="17" t="s">
        <v>298</v>
      </c>
      <c r="D41" s="199"/>
      <c r="E41" s="199"/>
      <c r="F41" s="199"/>
      <c r="G41" s="143"/>
    </row>
    <row r="42" spans="1:7" s="18" customFormat="1" ht="25.5" x14ac:dyDescent="0.2">
      <c r="A42" s="142" t="s">
        <v>361</v>
      </c>
      <c r="B42" s="16" t="s">
        <v>226</v>
      </c>
      <c r="C42" s="17" t="s">
        <v>300</v>
      </c>
      <c r="D42" s="199"/>
      <c r="E42" s="199"/>
      <c r="F42" s="199"/>
      <c r="G42" s="143">
        <f t="shared" si="0"/>
        <v>0</v>
      </c>
    </row>
    <row r="43" spans="1:7" s="18" customFormat="1" ht="25.5" x14ac:dyDescent="0.2">
      <c r="A43" s="142" t="s">
        <v>362</v>
      </c>
      <c r="B43" s="16" t="s">
        <v>302</v>
      </c>
      <c r="C43" s="17" t="s">
        <v>301</v>
      </c>
      <c r="D43" s="62"/>
      <c r="E43" s="62"/>
      <c r="F43" s="62"/>
      <c r="G43" s="143">
        <f t="shared" si="0"/>
        <v>0</v>
      </c>
    </row>
    <row r="44" spans="1:7" s="18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6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7" customFormat="1" ht="25.5" x14ac:dyDescent="0.2">
      <c r="A46" s="148" t="s">
        <v>60</v>
      </c>
      <c r="B46" s="10"/>
      <c r="C46" s="5" t="s">
        <v>365</v>
      </c>
      <c r="D46" s="13">
        <f>+D39+D40+D45</f>
        <v>2176</v>
      </c>
      <c r="E46" s="13">
        <f>+E39+E40+E45</f>
        <v>0</v>
      </c>
      <c r="F46" s="13">
        <f>+F39+F40+F45</f>
        <v>0</v>
      </c>
      <c r="G46" s="149">
        <f>SUM(D46:F46)</f>
        <v>2176</v>
      </c>
    </row>
    <row r="47" spans="1:7" s="6" customFormat="1" ht="25.5" x14ac:dyDescent="0.2">
      <c r="A47" s="144" t="s">
        <v>81</v>
      </c>
      <c r="B47" s="11"/>
      <c r="C47" s="2" t="s">
        <v>303</v>
      </c>
      <c r="D47" s="14">
        <f>+D38+D46</f>
        <v>151500</v>
      </c>
      <c r="E47" s="14">
        <f>+E38+E46</f>
        <v>4845</v>
      </c>
      <c r="F47" s="14">
        <f>+F38+F46</f>
        <v>0</v>
      </c>
      <c r="G47" s="145">
        <f>+G38+G46</f>
        <v>156345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7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6" customFormat="1" ht="26.25" thickBot="1" x14ac:dyDescent="0.25">
      <c r="A53" s="157" t="s">
        <v>60</v>
      </c>
      <c r="B53" s="158"/>
      <c r="C53" s="159" t="s">
        <v>367</v>
      </c>
      <c r="D53" s="160">
        <f>+D47+D52</f>
        <v>151500</v>
      </c>
      <c r="E53" s="160">
        <f>+E47+E52</f>
        <v>4845</v>
      </c>
      <c r="F53" s="160">
        <f>+F47+F52</f>
        <v>0</v>
      </c>
      <c r="G53" s="161">
        <f>+G47+G52</f>
        <v>156345</v>
      </c>
      <c r="H53" s="86">
        <f>+G27-G53</f>
        <v>272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64" orientation="portrait" r:id="rId1"/>
  <headerFooter alignWithMargins="0">
    <oddHeader>&amp;L11. sz. melléklet&amp;CLenvirág Bölcsőde és Védőnői Szolgálat 2023. évi bevételei és kiadásai kiemelt előirányzatok szerint, 
kötelező, önként vállalt feladatok bontásban&amp;RAdatok E Ft-ban</oddHeader>
    <oddFooter>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5"/>
  <sheetViews>
    <sheetView topLeftCell="A31" zoomScaleNormal="100" workbookViewId="0">
      <selection activeCell="F48" sqref="F48"/>
    </sheetView>
  </sheetViews>
  <sheetFormatPr defaultRowHeight="12.75" x14ac:dyDescent="0.2"/>
  <cols>
    <col min="1" max="1" width="5.85546875" style="29" customWidth="1"/>
    <col min="2" max="2" width="11.28515625" style="29" customWidth="1"/>
    <col min="3" max="3" width="43.28515625" style="166" customWidth="1"/>
    <col min="4" max="4" width="11.42578125" style="29" customWidth="1"/>
    <col min="5" max="5" width="11" style="29" customWidth="1"/>
    <col min="6" max="6" width="10.5703125" style="29" customWidth="1"/>
    <col min="7" max="7" width="11.85546875" style="29" customWidth="1"/>
    <col min="8" max="8" width="9.140625" style="29"/>
    <col min="9" max="9" width="10.42578125" style="29" bestFit="1" customWidth="1"/>
    <col min="10" max="14" width="9.140625" style="29"/>
  </cols>
  <sheetData>
    <row r="1" spans="1:7" x14ac:dyDescent="0.2">
      <c r="A1" s="170"/>
      <c r="B1" s="171"/>
      <c r="C1" s="172"/>
      <c r="D1" s="173" t="s">
        <v>447</v>
      </c>
      <c r="E1" s="173"/>
      <c r="F1" s="173"/>
      <c r="G1" s="174"/>
    </row>
    <row r="2" spans="1:7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</row>
    <row r="3" spans="1:7" x14ac:dyDescent="0.2">
      <c r="A3" s="142" t="s">
        <v>271</v>
      </c>
      <c r="B3" s="16" t="s">
        <v>230</v>
      </c>
      <c r="C3" s="17" t="s">
        <v>255</v>
      </c>
      <c r="D3" s="62"/>
      <c r="E3" s="62"/>
      <c r="F3" s="62"/>
      <c r="G3" s="143">
        <f>SUM(D3:F3)</f>
        <v>0</v>
      </c>
    </row>
    <row r="4" spans="1:7" ht="25.5" x14ac:dyDescent="0.2">
      <c r="A4" s="142" t="s">
        <v>272</v>
      </c>
      <c r="B4" s="16" t="s">
        <v>212</v>
      </c>
      <c r="C4" s="17" t="s">
        <v>254</v>
      </c>
      <c r="D4" s="62"/>
      <c r="E4" s="62"/>
      <c r="F4" s="62"/>
      <c r="G4" s="143">
        <f>SUM(D4:F4)</f>
        <v>0</v>
      </c>
    </row>
    <row r="5" spans="1:7" ht="25.5" x14ac:dyDescent="0.2">
      <c r="A5" s="144" t="s">
        <v>21</v>
      </c>
      <c r="B5" s="11"/>
      <c r="C5" s="2" t="s">
        <v>2</v>
      </c>
      <c r="D5" s="14">
        <f>+D3+D4</f>
        <v>0</v>
      </c>
      <c r="E5" s="14">
        <f>+E3+E4</f>
        <v>0</v>
      </c>
      <c r="F5" s="14">
        <f>+F3+F4</f>
        <v>0</v>
      </c>
      <c r="G5" s="145">
        <f>+G3+G4</f>
        <v>0</v>
      </c>
    </row>
    <row r="6" spans="1:7" x14ac:dyDescent="0.2">
      <c r="A6" s="167" t="s">
        <v>22</v>
      </c>
      <c r="B6" s="168" t="s">
        <v>210</v>
      </c>
      <c r="C6" s="169" t="s">
        <v>0</v>
      </c>
      <c r="D6" s="162"/>
      <c r="E6" s="162"/>
      <c r="F6" s="162"/>
      <c r="G6" s="163">
        <f>SUM(D6:F6)</f>
        <v>0</v>
      </c>
    </row>
    <row r="7" spans="1:7" x14ac:dyDescent="0.2">
      <c r="A7" s="167" t="s">
        <v>23</v>
      </c>
      <c r="B7" s="168" t="s">
        <v>211</v>
      </c>
      <c r="C7" s="169" t="s">
        <v>250</v>
      </c>
      <c r="D7" s="198">
        <v>10925</v>
      </c>
      <c r="E7" s="162"/>
      <c r="F7" s="162"/>
      <c r="G7" s="163">
        <f>SUM(D7:F7)</f>
        <v>10925</v>
      </c>
    </row>
    <row r="8" spans="1:7" x14ac:dyDescent="0.2">
      <c r="A8" s="167" t="s">
        <v>24</v>
      </c>
      <c r="B8" s="168" t="s">
        <v>213</v>
      </c>
      <c r="C8" s="169" t="s">
        <v>252</v>
      </c>
      <c r="D8" s="162"/>
      <c r="E8" s="162"/>
      <c r="F8" s="162"/>
      <c r="G8" s="163">
        <f>SUM(D8:F8)</f>
        <v>0</v>
      </c>
    </row>
    <row r="9" spans="1:7" ht="25.5" x14ac:dyDescent="0.2">
      <c r="A9" s="148" t="s">
        <v>30</v>
      </c>
      <c r="B9" s="10"/>
      <c r="C9" s="5" t="s">
        <v>273</v>
      </c>
      <c r="D9" s="13">
        <f>SUM(D5:D8)</f>
        <v>10925</v>
      </c>
      <c r="E9" s="13">
        <f>SUM(E5:E8)</f>
        <v>0</v>
      </c>
      <c r="F9" s="13">
        <f>SUM(F5:F8)</f>
        <v>0</v>
      </c>
      <c r="G9" s="149">
        <f>SUM(G5:G8)</f>
        <v>10925</v>
      </c>
    </row>
    <row r="10" spans="1:7" x14ac:dyDescent="0.2">
      <c r="A10" s="142" t="s">
        <v>275</v>
      </c>
      <c r="B10" s="16" t="s">
        <v>231</v>
      </c>
      <c r="C10" s="17" t="s">
        <v>274</v>
      </c>
      <c r="D10" s="62"/>
      <c r="E10" s="62"/>
      <c r="F10" s="62"/>
      <c r="G10" s="143">
        <f>SUM(D10:F10)</f>
        <v>0</v>
      </c>
    </row>
    <row r="11" spans="1:7" ht="25.5" x14ac:dyDescent="0.2">
      <c r="A11" s="142" t="s">
        <v>276</v>
      </c>
      <c r="B11" s="16" t="s">
        <v>215</v>
      </c>
      <c r="C11" s="17" t="s">
        <v>278</v>
      </c>
      <c r="D11" s="62"/>
      <c r="E11" s="62"/>
      <c r="F11" s="62"/>
      <c r="G11" s="143">
        <f>SUM(D11:F11)</f>
        <v>0</v>
      </c>
    </row>
    <row r="12" spans="1:7" ht="25.5" x14ac:dyDescent="0.2">
      <c r="A12" s="144" t="s">
        <v>25</v>
      </c>
      <c r="B12" s="11"/>
      <c r="C12" s="2" t="s">
        <v>277</v>
      </c>
      <c r="D12" s="14">
        <f>+D10+D11</f>
        <v>0</v>
      </c>
      <c r="E12" s="14">
        <f>+E10+E11</f>
        <v>0</v>
      </c>
      <c r="F12" s="14">
        <f>+F10+F11</f>
        <v>0</v>
      </c>
      <c r="G12" s="145">
        <f>+G10+G11</f>
        <v>0</v>
      </c>
    </row>
    <row r="13" spans="1:7" x14ac:dyDescent="0.2">
      <c r="A13" s="167" t="s">
        <v>26</v>
      </c>
      <c r="B13" s="168" t="s">
        <v>214</v>
      </c>
      <c r="C13" s="169" t="s">
        <v>253</v>
      </c>
      <c r="D13" s="162"/>
      <c r="E13" s="162"/>
      <c r="F13" s="162"/>
      <c r="G13" s="163">
        <f>SUM(D13:F13)</f>
        <v>0</v>
      </c>
    </row>
    <row r="14" spans="1:7" ht="38.25" x14ac:dyDescent="0.2">
      <c r="A14" s="142" t="s">
        <v>310</v>
      </c>
      <c r="B14" s="16" t="s">
        <v>312</v>
      </c>
      <c r="C14" s="17" t="s">
        <v>317</v>
      </c>
      <c r="D14" s="62"/>
      <c r="E14" s="62"/>
      <c r="F14" s="62"/>
      <c r="G14" s="143">
        <f>SUM(D14:F14)</f>
        <v>0</v>
      </c>
    </row>
    <row r="15" spans="1:7" x14ac:dyDescent="0.2">
      <c r="A15" s="142" t="s">
        <v>311</v>
      </c>
      <c r="B15" s="16" t="s">
        <v>313</v>
      </c>
      <c r="C15" s="17" t="s">
        <v>314</v>
      </c>
      <c r="D15" s="62"/>
      <c r="E15" s="62"/>
      <c r="F15" s="62"/>
      <c r="G15" s="143">
        <f>SUM(D15:F15)</f>
        <v>0</v>
      </c>
    </row>
    <row r="16" spans="1:7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>SUM(D16:F16)</f>
        <v>0</v>
      </c>
    </row>
    <row r="17" spans="1:7" ht="25.5" x14ac:dyDescent="0.2">
      <c r="A17" s="148" t="s">
        <v>36</v>
      </c>
      <c r="B17" s="10"/>
      <c r="C17" s="5" t="s">
        <v>279</v>
      </c>
      <c r="D17" s="208">
        <f>+D12+D13+D16</f>
        <v>0</v>
      </c>
      <c r="E17" s="13">
        <f>+E12+E13+E16</f>
        <v>0</v>
      </c>
      <c r="F17" s="13">
        <f>+F12+F13+F16</f>
        <v>0</v>
      </c>
      <c r="G17" s="149">
        <f>SUM(D17:F17)</f>
        <v>0</v>
      </c>
    </row>
    <row r="18" spans="1:7" ht="25.5" x14ac:dyDescent="0.2">
      <c r="A18" s="144" t="s">
        <v>38</v>
      </c>
      <c r="B18" s="11"/>
      <c r="C18" s="2" t="s">
        <v>37</v>
      </c>
      <c r="D18" s="205">
        <f>+D9+D17</f>
        <v>10925</v>
      </c>
      <c r="E18" s="14">
        <f>+E9+E17</f>
        <v>0</v>
      </c>
      <c r="F18" s="14">
        <f>+F9+F17</f>
        <v>0</v>
      </c>
      <c r="G18" s="145">
        <f>+G9+G17</f>
        <v>10925</v>
      </c>
    </row>
    <row r="19" spans="1:7" ht="25.5" x14ac:dyDescent="0.2">
      <c r="A19" s="167" t="s">
        <v>28</v>
      </c>
      <c r="B19" s="168" t="s">
        <v>216</v>
      </c>
      <c r="C19" s="169" t="s">
        <v>443</v>
      </c>
      <c r="D19" s="198">
        <v>4160</v>
      </c>
      <c r="E19" s="162"/>
      <c r="F19" s="162"/>
      <c r="G19" s="163">
        <f t="shared" ref="G19:G44" si="0">SUM(D19:F19)</f>
        <v>4160</v>
      </c>
    </row>
    <row r="20" spans="1:7" ht="25.5" x14ac:dyDescent="0.2">
      <c r="A20" s="167" t="s">
        <v>29</v>
      </c>
      <c r="B20" s="168" t="s">
        <v>229</v>
      </c>
      <c r="C20" s="169" t="s">
        <v>286</v>
      </c>
      <c r="D20" s="198">
        <f>177330-E20-D25</f>
        <v>149855</v>
      </c>
      <c r="E20" s="162">
        <f>+E28+E29</f>
        <v>5438</v>
      </c>
      <c r="F20" s="162">
        <f>+F38-F7</f>
        <v>0</v>
      </c>
      <c r="G20" s="163">
        <f>SUM(D20:F20)</f>
        <v>155293</v>
      </c>
    </row>
    <row r="21" spans="1:7" x14ac:dyDescent="0.2">
      <c r="A21" s="148" t="s">
        <v>42</v>
      </c>
      <c r="B21" s="10"/>
      <c r="C21" s="5" t="s">
        <v>280</v>
      </c>
      <c r="D21" s="13">
        <f>+D19+D20</f>
        <v>154015</v>
      </c>
      <c r="E21" s="13">
        <f>+E19+E20</f>
        <v>5438</v>
      </c>
      <c r="F21" s="13">
        <f>+F19+F20</f>
        <v>0</v>
      </c>
      <c r="G21" s="149">
        <f>+G19+G20</f>
        <v>159453</v>
      </c>
    </row>
    <row r="22" spans="1:7" x14ac:dyDescent="0.2">
      <c r="A22" s="167" t="s">
        <v>31</v>
      </c>
      <c r="B22" s="168" t="s">
        <v>281</v>
      </c>
      <c r="C22" s="169" t="s">
        <v>282</v>
      </c>
      <c r="D22" s="162"/>
      <c r="E22" s="162"/>
      <c r="F22" s="162"/>
      <c r="G22" s="163"/>
    </row>
    <row r="23" spans="1:7" x14ac:dyDescent="0.2">
      <c r="A23" s="167" t="s">
        <v>32</v>
      </c>
      <c r="B23" s="168" t="s">
        <v>352</v>
      </c>
      <c r="C23" s="169" t="s">
        <v>351</v>
      </c>
      <c r="D23" s="162"/>
      <c r="E23" s="162"/>
      <c r="F23" s="162"/>
      <c r="G23" s="163"/>
    </row>
    <row r="24" spans="1:7" ht="25.5" x14ac:dyDescent="0.2">
      <c r="A24" s="167" t="s">
        <v>33</v>
      </c>
      <c r="B24" s="168" t="s">
        <v>216</v>
      </c>
      <c r="C24" s="169" t="s">
        <v>444</v>
      </c>
      <c r="D24" s="162"/>
      <c r="E24" s="162"/>
      <c r="F24" s="162"/>
      <c r="G24" s="163">
        <f t="shared" si="0"/>
        <v>0</v>
      </c>
    </row>
    <row r="25" spans="1:7" ht="25.5" x14ac:dyDescent="0.2">
      <c r="A25" s="167" t="s">
        <v>34</v>
      </c>
      <c r="B25" s="168" t="s">
        <v>229</v>
      </c>
      <c r="C25" s="169" t="s">
        <v>287</v>
      </c>
      <c r="D25" s="162">
        <f>+D39</f>
        <v>22037</v>
      </c>
      <c r="E25" s="162">
        <f>+E46</f>
        <v>0</v>
      </c>
      <c r="F25" s="162">
        <f>+F46</f>
        <v>0</v>
      </c>
      <c r="G25" s="163">
        <f>+G46</f>
        <v>22037</v>
      </c>
    </row>
    <row r="26" spans="1:7" ht="25.5" x14ac:dyDescent="0.2">
      <c r="A26" s="148" t="s">
        <v>51</v>
      </c>
      <c r="B26" s="10"/>
      <c r="C26" s="5" t="s">
        <v>353</v>
      </c>
      <c r="D26" s="13">
        <f>SUM(D22:D25)</f>
        <v>22037</v>
      </c>
      <c r="E26" s="13">
        <f>SUM(E22:E25)</f>
        <v>0</v>
      </c>
      <c r="F26" s="13">
        <f>SUM(F22:F25)</f>
        <v>0</v>
      </c>
      <c r="G26" s="149">
        <f>SUM(G22:G25)</f>
        <v>22037</v>
      </c>
    </row>
    <row r="27" spans="1:7" x14ac:dyDescent="0.2">
      <c r="A27" s="155" t="s">
        <v>57</v>
      </c>
      <c r="B27" s="132"/>
      <c r="C27" s="133" t="s">
        <v>283</v>
      </c>
      <c r="D27" s="131">
        <f>+D18+D21+D26</f>
        <v>186977</v>
      </c>
      <c r="E27" s="131">
        <f>+E18+E21+E26</f>
        <v>5438</v>
      </c>
      <c r="F27" s="131">
        <f>+F18+F21+F26</f>
        <v>0</v>
      </c>
      <c r="G27" s="156">
        <f>+G18+G21+G26</f>
        <v>192415</v>
      </c>
    </row>
    <row r="28" spans="1:7" s="29" customFormat="1" x14ac:dyDescent="0.2">
      <c r="A28" s="167" t="s">
        <v>35</v>
      </c>
      <c r="B28" s="168" t="s">
        <v>217</v>
      </c>
      <c r="C28" s="169" t="s">
        <v>11</v>
      </c>
      <c r="D28" s="198">
        <v>105701</v>
      </c>
      <c r="E28" s="198">
        <v>4341</v>
      </c>
      <c r="F28" s="198"/>
      <c r="G28" s="207">
        <f t="shared" si="0"/>
        <v>110042</v>
      </c>
    </row>
    <row r="29" spans="1:7" s="29" customFormat="1" ht="25.5" x14ac:dyDescent="0.2">
      <c r="A29" s="167" t="s">
        <v>39</v>
      </c>
      <c r="B29" s="168" t="s">
        <v>218</v>
      </c>
      <c r="C29" s="169" t="s">
        <v>12</v>
      </c>
      <c r="D29" s="198">
        <v>13127</v>
      </c>
      <c r="E29" s="198">
        <v>1097</v>
      </c>
      <c r="F29" s="198"/>
      <c r="G29" s="207">
        <f t="shared" si="0"/>
        <v>14224</v>
      </c>
    </row>
    <row r="30" spans="1:7" s="29" customFormat="1" x14ac:dyDescent="0.2">
      <c r="A30" s="167" t="s">
        <v>40</v>
      </c>
      <c r="B30" s="168" t="s">
        <v>219</v>
      </c>
      <c r="C30" s="169" t="s">
        <v>288</v>
      </c>
      <c r="D30" s="198">
        <v>45628</v>
      </c>
      <c r="E30" s="198">
        <v>77</v>
      </c>
      <c r="F30" s="198"/>
      <c r="G30" s="207">
        <f t="shared" si="0"/>
        <v>45705</v>
      </c>
    </row>
    <row r="31" spans="1:7" s="29" customFormat="1" x14ac:dyDescent="0.2">
      <c r="A31" s="167" t="s">
        <v>41</v>
      </c>
      <c r="B31" s="168" t="s">
        <v>222</v>
      </c>
      <c r="C31" s="169" t="s">
        <v>158</v>
      </c>
      <c r="D31" s="198"/>
      <c r="E31" s="198"/>
      <c r="F31" s="198"/>
      <c r="G31" s="207">
        <f>SUM(D31:F31)</f>
        <v>0</v>
      </c>
    </row>
    <row r="32" spans="1:7" s="29" customFormat="1" x14ac:dyDescent="0.2">
      <c r="A32" s="167" t="s">
        <v>43</v>
      </c>
      <c r="B32" s="168" t="s">
        <v>290</v>
      </c>
      <c r="C32" s="169" t="s">
        <v>289</v>
      </c>
      <c r="D32" s="198"/>
      <c r="E32" s="198"/>
      <c r="F32" s="198"/>
      <c r="G32" s="207">
        <f>SUM(D32:F32)</f>
        <v>0</v>
      </c>
    </row>
    <row r="33" spans="1:7" s="29" customFormat="1" ht="25.5" x14ac:dyDescent="0.2">
      <c r="A33" s="142" t="s">
        <v>354</v>
      </c>
      <c r="B33" s="16" t="s">
        <v>293</v>
      </c>
      <c r="C33" s="17" t="s">
        <v>291</v>
      </c>
      <c r="D33" s="199"/>
      <c r="E33" s="199"/>
      <c r="F33" s="199"/>
      <c r="G33" s="204">
        <f>SUM(D33:F33)</f>
        <v>0</v>
      </c>
    </row>
    <row r="34" spans="1:7" s="29" customFormat="1" ht="25.5" x14ac:dyDescent="0.2">
      <c r="A34" s="142" t="s">
        <v>355</v>
      </c>
      <c r="B34" s="16" t="s">
        <v>220</v>
      </c>
      <c r="C34" s="17" t="s">
        <v>292</v>
      </c>
      <c r="D34" s="199"/>
      <c r="E34" s="199"/>
      <c r="F34" s="199"/>
      <c r="G34" s="204">
        <f t="shared" si="0"/>
        <v>0</v>
      </c>
    </row>
    <row r="35" spans="1:7" s="29" customFormat="1" ht="25.5" x14ac:dyDescent="0.2">
      <c r="A35" s="142" t="s">
        <v>356</v>
      </c>
      <c r="B35" s="16" t="s">
        <v>223</v>
      </c>
      <c r="C35" s="17" t="s">
        <v>294</v>
      </c>
      <c r="D35" s="199"/>
      <c r="E35" s="199"/>
      <c r="F35" s="199"/>
      <c r="G35" s="204">
        <f t="shared" si="0"/>
        <v>0</v>
      </c>
    </row>
    <row r="36" spans="1:7" s="29" customFormat="1" x14ac:dyDescent="0.2">
      <c r="A36" s="142" t="s">
        <v>357</v>
      </c>
      <c r="B36" s="16" t="s">
        <v>295</v>
      </c>
      <c r="C36" s="17" t="s">
        <v>17</v>
      </c>
      <c r="D36" s="199"/>
      <c r="E36" s="199"/>
      <c r="F36" s="199"/>
      <c r="G36" s="204">
        <f t="shared" si="0"/>
        <v>0</v>
      </c>
    </row>
    <row r="37" spans="1:7" s="29" customFormat="1" x14ac:dyDescent="0.2">
      <c r="A37" s="144" t="s">
        <v>44</v>
      </c>
      <c r="B37" s="11" t="s">
        <v>297</v>
      </c>
      <c r="C37" s="2" t="s">
        <v>358</v>
      </c>
      <c r="D37" s="205">
        <f>SUM(D33:D36)</f>
        <v>0</v>
      </c>
      <c r="E37" s="205">
        <f>SUM(E33:E36)</f>
        <v>0</v>
      </c>
      <c r="F37" s="205">
        <f>SUM(F33:F36)</f>
        <v>0</v>
      </c>
      <c r="G37" s="206">
        <f>SUM(D37:F37)</f>
        <v>0</v>
      </c>
    </row>
    <row r="38" spans="1:7" s="29" customFormat="1" ht="25.5" x14ac:dyDescent="0.2">
      <c r="A38" s="148" t="s">
        <v>58</v>
      </c>
      <c r="B38" s="10"/>
      <c r="C38" s="5" t="s">
        <v>359</v>
      </c>
      <c r="D38" s="208">
        <f>SUM(D28:D32)+D37</f>
        <v>164456</v>
      </c>
      <c r="E38" s="208">
        <f>SUM(E28:E32)+E37</f>
        <v>5515</v>
      </c>
      <c r="F38" s="208">
        <f>SUM(F28:F32)+F37</f>
        <v>0</v>
      </c>
      <c r="G38" s="209">
        <f>SUM(D38:F38)</f>
        <v>169971</v>
      </c>
    </row>
    <row r="39" spans="1:7" s="29" customFormat="1" x14ac:dyDescent="0.2">
      <c r="A39" s="167" t="s">
        <v>45</v>
      </c>
      <c r="B39" s="168" t="s">
        <v>224</v>
      </c>
      <c r="C39" s="169" t="s">
        <v>296</v>
      </c>
      <c r="D39" s="198">
        <v>22037</v>
      </c>
      <c r="E39" s="198"/>
      <c r="F39" s="198">
        <f>+'13.beruházások'!F53</f>
        <v>0</v>
      </c>
      <c r="G39" s="207">
        <f t="shared" si="0"/>
        <v>22037</v>
      </c>
    </row>
    <row r="40" spans="1:7" s="29" customFormat="1" x14ac:dyDescent="0.2">
      <c r="A40" s="167" t="s">
        <v>46</v>
      </c>
      <c r="B40" s="168" t="s">
        <v>225</v>
      </c>
      <c r="C40" s="169" t="s">
        <v>14</v>
      </c>
      <c r="D40" s="198"/>
      <c r="E40" s="198"/>
      <c r="F40" s="198"/>
      <c r="G40" s="207">
        <f t="shared" si="0"/>
        <v>0</v>
      </c>
    </row>
    <row r="41" spans="1:7" s="29" customFormat="1" ht="25.5" x14ac:dyDescent="0.2">
      <c r="A41" s="142" t="s">
        <v>360</v>
      </c>
      <c r="B41" s="16" t="s">
        <v>299</v>
      </c>
      <c r="C41" s="17" t="s">
        <v>298</v>
      </c>
      <c r="D41" s="199"/>
      <c r="E41" s="199"/>
      <c r="F41" s="199"/>
      <c r="G41" s="204"/>
    </row>
    <row r="42" spans="1:7" s="29" customFormat="1" ht="25.5" x14ac:dyDescent="0.2">
      <c r="A42" s="142" t="s">
        <v>361</v>
      </c>
      <c r="B42" s="16" t="s">
        <v>226</v>
      </c>
      <c r="C42" s="17" t="s">
        <v>300</v>
      </c>
      <c r="D42" s="199"/>
      <c r="E42" s="199"/>
      <c r="F42" s="199"/>
      <c r="G42" s="204">
        <f t="shared" si="0"/>
        <v>0</v>
      </c>
    </row>
    <row r="43" spans="1:7" s="29" customFormat="1" ht="25.5" x14ac:dyDescent="0.2">
      <c r="A43" s="142" t="s">
        <v>362</v>
      </c>
      <c r="B43" s="16" t="s">
        <v>302</v>
      </c>
      <c r="C43" s="17" t="s">
        <v>301</v>
      </c>
      <c r="D43" s="199"/>
      <c r="E43" s="199"/>
      <c r="F43" s="199"/>
      <c r="G43" s="204">
        <f t="shared" si="0"/>
        <v>0</v>
      </c>
    </row>
    <row r="44" spans="1:7" s="29" customFormat="1" x14ac:dyDescent="0.2">
      <c r="A44" s="142" t="s">
        <v>363</v>
      </c>
      <c r="B44" s="16" t="s">
        <v>223</v>
      </c>
      <c r="C44" s="17" t="s">
        <v>18</v>
      </c>
      <c r="D44" s="62"/>
      <c r="E44" s="62"/>
      <c r="F44" s="62"/>
      <c r="G44" s="143">
        <f t="shared" si="0"/>
        <v>0</v>
      </c>
    </row>
    <row r="45" spans="1:7" s="29" customFormat="1" ht="25.5" x14ac:dyDescent="0.2">
      <c r="A45" s="144" t="s">
        <v>47</v>
      </c>
      <c r="B45" s="11"/>
      <c r="C45" s="2" t="s">
        <v>364</v>
      </c>
      <c r="D45" s="14">
        <f>SUM(D41:D44)</f>
        <v>0</v>
      </c>
      <c r="E45" s="14">
        <f>SUM(E41:E44)</f>
        <v>0</v>
      </c>
      <c r="F45" s="14">
        <f>SUM(F41:F44)</f>
        <v>0</v>
      </c>
      <c r="G45" s="145">
        <f>SUM(G41:G44)</f>
        <v>0</v>
      </c>
    </row>
    <row r="46" spans="1:7" s="29" customFormat="1" ht="25.5" x14ac:dyDescent="0.2">
      <c r="A46" s="148" t="s">
        <v>60</v>
      </c>
      <c r="B46" s="10"/>
      <c r="C46" s="5" t="s">
        <v>365</v>
      </c>
      <c r="D46" s="13">
        <f>+D39+D40+D45</f>
        <v>22037</v>
      </c>
      <c r="E46" s="13">
        <f>+E39+E40+E45</f>
        <v>0</v>
      </c>
      <c r="F46" s="13">
        <f>+F39+F40+F45</f>
        <v>0</v>
      </c>
      <c r="G46" s="149">
        <f>SUM(D46:F46)</f>
        <v>22037</v>
      </c>
    </row>
    <row r="47" spans="1:7" s="29" customFormat="1" ht="25.5" x14ac:dyDescent="0.2">
      <c r="A47" s="144" t="s">
        <v>81</v>
      </c>
      <c r="B47" s="11"/>
      <c r="C47" s="2" t="s">
        <v>303</v>
      </c>
      <c r="D47" s="14">
        <f>+D38+D46</f>
        <v>186493</v>
      </c>
      <c r="E47" s="14">
        <f>+E38+E46</f>
        <v>5515</v>
      </c>
      <c r="F47" s="14">
        <f>+F38+F46</f>
        <v>0</v>
      </c>
      <c r="G47" s="145">
        <f>+G38+G46</f>
        <v>192008</v>
      </c>
    </row>
    <row r="48" spans="1:7" s="29" customFormat="1" ht="25.5" x14ac:dyDescent="0.2">
      <c r="A48" s="167" t="s">
        <v>48</v>
      </c>
      <c r="B48" s="168" t="s">
        <v>304</v>
      </c>
      <c r="C48" s="169" t="s">
        <v>305</v>
      </c>
      <c r="D48" s="162"/>
      <c r="E48" s="162"/>
      <c r="F48" s="162"/>
      <c r="G48" s="163">
        <f>SUM(D48:F48)</f>
        <v>0</v>
      </c>
    </row>
    <row r="49" spans="1:9" s="29" customFormat="1" ht="25.5" x14ac:dyDescent="0.2">
      <c r="A49" s="167" t="s">
        <v>49</v>
      </c>
      <c r="B49" s="168" t="s">
        <v>228</v>
      </c>
      <c r="C49" s="169" t="s">
        <v>284</v>
      </c>
      <c r="D49" s="162"/>
      <c r="E49" s="162"/>
      <c r="F49" s="162"/>
      <c r="G49" s="163">
        <f>SUM(D49:F49)</f>
        <v>0</v>
      </c>
    </row>
    <row r="50" spans="1:9" s="29" customFormat="1" ht="25.5" x14ac:dyDescent="0.2">
      <c r="A50" s="167" t="s">
        <v>50</v>
      </c>
      <c r="B50" s="168" t="s">
        <v>228</v>
      </c>
      <c r="C50" s="169" t="s">
        <v>285</v>
      </c>
      <c r="D50" s="162"/>
      <c r="E50" s="162"/>
      <c r="F50" s="162"/>
      <c r="G50" s="163">
        <f>SUM(D50:F50)</f>
        <v>0</v>
      </c>
    </row>
    <row r="51" spans="1:9" s="29" customFormat="1" x14ac:dyDescent="0.2">
      <c r="A51" s="167" t="s">
        <v>52</v>
      </c>
      <c r="B51" s="168" t="s">
        <v>306</v>
      </c>
      <c r="C51" s="169" t="s">
        <v>307</v>
      </c>
      <c r="D51" s="162"/>
      <c r="E51" s="162"/>
      <c r="F51" s="162"/>
      <c r="G51" s="163">
        <f>SUM(D51:F51)</f>
        <v>0</v>
      </c>
    </row>
    <row r="52" spans="1:9" s="29" customFormat="1" x14ac:dyDescent="0.2">
      <c r="A52" s="148" t="s">
        <v>82</v>
      </c>
      <c r="B52" s="10"/>
      <c r="C52" s="5" t="s">
        <v>366</v>
      </c>
      <c r="D52" s="13">
        <f>SUM(D48:D51)</f>
        <v>0</v>
      </c>
      <c r="E52" s="13">
        <f>SUM(E48:E51)</f>
        <v>0</v>
      </c>
      <c r="F52" s="13">
        <f>SUM(F48:F51)</f>
        <v>0</v>
      </c>
      <c r="G52" s="149">
        <f>SUM(D52:F52)</f>
        <v>0</v>
      </c>
    </row>
    <row r="53" spans="1:9" s="29" customFormat="1" ht="26.25" thickBot="1" x14ac:dyDescent="0.25">
      <c r="A53" s="157" t="s">
        <v>60</v>
      </c>
      <c r="B53" s="158"/>
      <c r="C53" s="159" t="s">
        <v>367</v>
      </c>
      <c r="D53" s="160">
        <f>+D47+D52</f>
        <v>186493</v>
      </c>
      <c r="E53" s="160">
        <f>+E47+E52</f>
        <v>5515</v>
      </c>
      <c r="F53" s="160">
        <f>+F47+F52</f>
        <v>0</v>
      </c>
      <c r="G53" s="161">
        <f>+G47+G52</f>
        <v>192008</v>
      </c>
      <c r="H53" s="86">
        <f>+G27-G53</f>
        <v>407</v>
      </c>
      <c r="I53" s="18" t="s">
        <v>448</v>
      </c>
    </row>
    <row r="54" spans="1:9" s="29" customFormat="1" x14ac:dyDescent="0.2">
      <c r="C54" s="87"/>
    </row>
    <row r="55" spans="1:9" s="29" customFormat="1" x14ac:dyDescent="0.2">
      <c r="C55" s="87"/>
    </row>
  </sheetData>
  <mergeCells count="1">
    <mergeCell ref="D1:G1"/>
  </mergeCells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  <headerFooter>
    <oddHeader>&amp;L11. sz. melléklet&amp;C NATÜ Intézmény 
2023. évi bevételei és kiadásai kiemelt előirányzatok szerint, 
kötelező, önként vállalt feladatok bontásban&amp;RAdatok e Ft-ban</oddHeader>
    <oddFooter>&amp;R&amp;F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6"/>
  <sheetViews>
    <sheetView zoomScaleNormal="100" workbookViewId="0">
      <pane xSplit="3" ySplit="2" topLeftCell="D41" activePane="bottomRight" state="frozen"/>
      <selection activeCell="C56" sqref="C56"/>
      <selection pane="topRight" activeCell="C56" sqref="C56"/>
      <selection pane="bottomLeft" activeCell="C56" sqref="C56"/>
      <selection pane="bottomRight" activeCell="G56" sqref="G56"/>
    </sheetView>
  </sheetViews>
  <sheetFormatPr defaultRowHeight="12.75" x14ac:dyDescent="0.2"/>
  <cols>
    <col min="1" max="1" width="5.85546875" customWidth="1"/>
    <col min="2" max="2" width="11.28515625" customWidth="1"/>
    <col min="3" max="3" width="43.28515625" style="4" customWidth="1"/>
    <col min="4" max="4" width="11.42578125" customWidth="1"/>
    <col min="5" max="5" width="11" customWidth="1"/>
    <col min="6" max="6" width="10.5703125" customWidth="1"/>
    <col min="7" max="7" width="11.85546875" style="20" customWidth="1"/>
    <col min="8" max="10" width="11.85546875" customWidth="1"/>
  </cols>
  <sheetData>
    <row r="1" spans="1:14" ht="25.5" customHeight="1" x14ac:dyDescent="0.2">
      <c r="A1" s="137"/>
      <c r="B1" s="138"/>
      <c r="C1" s="139"/>
      <c r="D1" s="173" t="s">
        <v>61</v>
      </c>
      <c r="E1" s="173"/>
      <c r="F1" s="173"/>
      <c r="G1" s="174"/>
      <c r="H1" s="84"/>
      <c r="I1" s="84"/>
      <c r="J1" s="84"/>
    </row>
    <row r="2" spans="1:14" ht="38.25" x14ac:dyDescent="0.2">
      <c r="A2" s="140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141" t="s">
        <v>20</v>
      </c>
      <c r="H2" s="65"/>
      <c r="I2" s="65"/>
      <c r="J2" s="65"/>
    </row>
    <row r="3" spans="1:14" s="18" customFormat="1" x14ac:dyDescent="0.2">
      <c r="A3" s="142" t="s">
        <v>271</v>
      </c>
      <c r="B3" s="16" t="s">
        <v>230</v>
      </c>
      <c r="C3" s="17" t="s">
        <v>255</v>
      </c>
      <c r="D3" s="12">
        <f>+'Kispatak Óvoda'!D3+Öregiskola!D3+Bölcsőde!D3+'Polg. Hivatal'!D3+Önkormányzat!D3+NATÜ!D3</f>
        <v>908072</v>
      </c>
      <c r="E3" s="62">
        <f>+'Kispatak Óvoda'!E3+Öregiskola!E3+Bölcsőde!E3+'Polg. Hivatal'!E3+Önkormányzat!E3</f>
        <v>0</v>
      </c>
      <c r="F3" s="62">
        <f>+'Kispatak Óvoda'!F3+Öregiskola!F3+Bölcsőde!F3+'Polg. Hivatal'!F3+Önkormányzat!F3</f>
        <v>0</v>
      </c>
      <c r="G3" s="143">
        <f t="shared" ref="G3:G8" si="0">SUM(D3:F3)</f>
        <v>908072</v>
      </c>
      <c r="H3" s="86"/>
      <c r="I3" s="86"/>
      <c r="J3" s="86"/>
    </row>
    <row r="4" spans="1:14" s="18" customFormat="1" ht="25.5" x14ac:dyDescent="0.2">
      <c r="A4" s="142" t="s">
        <v>272</v>
      </c>
      <c r="B4" s="16" t="s">
        <v>212</v>
      </c>
      <c r="C4" s="17" t="s">
        <v>254</v>
      </c>
      <c r="D4" s="12">
        <f>+'Kispatak Óvoda'!D4+Öregiskola!D4+Bölcsőde!D4+'Polg. Hivatal'!D4+Önkormányzat!D4+NATÜ!D4</f>
        <v>10570</v>
      </c>
      <c r="E4" s="62">
        <f>+'Kispatak Óvoda'!E4+Öregiskola!E4+Bölcsőde!E4+'Polg. Hivatal'!E4+Önkormányzat!E4</f>
        <v>0</v>
      </c>
      <c r="F4" s="62">
        <f>+'Kispatak Óvoda'!F4+Öregiskola!F4+Bölcsőde!F4+'Polg. Hivatal'!F4+Önkormányzat!F4</f>
        <v>0</v>
      </c>
      <c r="G4" s="143">
        <f t="shared" si="0"/>
        <v>10570</v>
      </c>
      <c r="H4" s="86"/>
      <c r="I4" s="86"/>
      <c r="J4" s="86"/>
    </row>
    <row r="5" spans="1:14" s="6" customFormat="1" ht="25.5" x14ac:dyDescent="0.2">
      <c r="A5" s="144" t="s">
        <v>21</v>
      </c>
      <c r="B5" s="11"/>
      <c r="C5" s="2" t="s">
        <v>270</v>
      </c>
      <c r="D5" s="14">
        <f>+D3+D4</f>
        <v>918642</v>
      </c>
      <c r="E5" s="14">
        <f>+E3+E4</f>
        <v>0</v>
      </c>
      <c r="F5" s="14">
        <f>+F3+F4</f>
        <v>0</v>
      </c>
      <c r="G5" s="145">
        <f t="shared" si="0"/>
        <v>918642</v>
      </c>
      <c r="H5" s="63"/>
      <c r="I5" s="63"/>
      <c r="J5" s="63"/>
    </row>
    <row r="6" spans="1:14" x14ac:dyDescent="0.2">
      <c r="A6" s="146" t="s">
        <v>22</v>
      </c>
      <c r="B6" s="19" t="s">
        <v>210</v>
      </c>
      <c r="C6" s="9" t="s">
        <v>0</v>
      </c>
      <c r="D6" s="12">
        <f>+'Kispatak Óvoda'!D6+Öregiskola!D6+Bölcsőde!D6+'Polg. Hivatal'!D6+Önkormányzat!D6+NATÜ!D6</f>
        <v>726638</v>
      </c>
      <c r="E6" s="12">
        <v>0</v>
      </c>
      <c r="F6" s="12">
        <f>+'Kispatak Óvoda'!F6+Öregiskola!F6+Bölcsőde!F6+'Polg. Hivatal'!F6+Önkormányzat!F6</f>
        <v>0</v>
      </c>
      <c r="G6" s="163">
        <f t="shared" si="0"/>
        <v>726638</v>
      </c>
      <c r="H6" s="60"/>
      <c r="I6" s="60"/>
      <c r="J6" s="60"/>
    </row>
    <row r="7" spans="1:14" x14ac:dyDescent="0.2">
      <c r="A7" s="146" t="s">
        <v>23</v>
      </c>
      <c r="B7" s="19" t="s">
        <v>211</v>
      </c>
      <c r="C7" s="9" t="s">
        <v>249</v>
      </c>
      <c r="D7" s="12">
        <f>+'Kispatak Óvoda'!D7+Öregiskola!D7+Bölcsőde!D7+'Polg. Hivatal'!D7+Önkormányzat!D7+NATÜ!D7</f>
        <v>1287795</v>
      </c>
      <c r="E7" s="12">
        <f>+'Kispatak Óvoda'!E7+Öregiskola!E7+Bölcsőde!E7+'Polg. Hivatal'!E7+Önkormányzat!E7</f>
        <v>25742</v>
      </c>
      <c r="F7" s="12">
        <f>+'Kispatak Óvoda'!F7+Öregiskola!F7+Bölcsőde!F7+'Polg. Hivatal'!F7+Önkormányzat!F7</f>
        <v>0</v>
      </c>
      <c r="G7" s="163">
        <f t="shared" si="0"/>
        <v>1313537</v>
      </c>
      <c r="H7" s="60"/>
      <c r="I7" s="60"/>
      <c r="J7" s="60"/>
      <c r="K7" s="60"/>
      <c r="L7" s="60"/>
      <c r="M7" s="60"/>
      <c r="N7" s="60"/>
    </row>
    <row r="8" spans="1:14" x14ac:dyDescent="0.2">
      <c r="A8" s="146" t="s">
        <v>24</v>
      </c>
      <c r="B8" s="19" t="s">
        <v>213</v>
      </c>
      <c r="C8" s="9" t="s">
        <v>252</v>
      </c>
      <c r="D8" s="12">
        <f>+'Kispatak Óvoda'!D8+Öregiskola!D8+Bölcsőde!D8+'Polg. Hivatal'!D8+Önkormányzat!D8</f>
        <v>493</v>
      </c>
      <c r="E8" s="12">
        <f>+'Kispatak Óvoda'!E8+Öregiskola!E8+Bölcsőde!E8+'Polg. Hivatal'!E8+Önkormányzat!E8</f>
        <v>0</v>
      </c>
      <c r="F8" s="12">
        <f>+'Kispatak Óvoda'!F8+Öregiskola!F8+Bölcsőde!F8+'Polg. Hivatal'!F8+Önkormányzat!F8</f>
        <v>0</v>
      </c>
      <c r="G8" s="163">
        <f t="shared" si="0"/>
        <v>493</v>
      </c>
      <c r="H8" s="60"/>
      <c r="I8" s="60"/>
      <c r="J8" s="60"/>
    </row>
    <row r="9" spans="1:14" s="7" customFormat="1" ht="25.5" x14ac:dyDescent="0.2">
      <c r="A9" s="148" t="s">
        <v>30</v>
      </c>
      <c r="B9" s="10"/>
      <c r="C9" s="5" t="s">
        <v>273</v>
      </c>
      <c r="D9" s="13">
        <f>SUM(D5:D8)</f>
        <v>2933568</v>
      </c>
      <c r="E9" s="13">
        <f>SUM(E5:E8)</f>
        <v>25742</v>
      </c>
      <c r="F9" s="13">
        <f>SUM(F5:F8)</f>
        <v>0</v>
      </c>
      <c r="G9" s="149">
        <f>SUM(G5:G8)</f>
        <v>2959310</v>
      </c>
      <c r="H9" s="61"/>
      <c r="I9" s="61"/>
      <c r="J9" s="61"/>
    </row>
    <row r="10" spans="1:14" s="18" customFormat="1" x14ac:dyDescent="0.2">
      <c r="A10" s="142" t="s">
        <v>275</v>
      </c>
      <c r="B10" s="16" t="s">
        <v>231</v>
      </c>
      <c r="C10" s="17" t="s">
        <v>274</v>
      </c>
      <c r="D10" s="62">
        <f>+'Kispatak Óvoda'!D10+Öregiskola!D10+Bölcsőde!D10+'Polg. Hivatal'!D10+Önkormányzat!D10</f>
        <v>0</v>
      </c>
      <c r="E10" s="62">
        <f>+'Kispatak Óvoda'!E10+Öregiskola!E10+Bölcsőde!E10+'Polg. Hivatal'!E10+Önkormányzat!E10</f>
        <v>0</v>
      </c>
      <c r="F10" s="62">
        <f>+'Kispatak Óvoda'!F10+Öregiskola!F10+Bölcsőde!F10+'Polg. Hivatal'!F10+Önkormányzat!F10</f>
        <v>0</v>
      </c>
      <c r="G10" s="143">
        <f>SUM(D10:F10)</f>
        <v>0</v>
      </c>
      <c r="H10" s="86"/>
      <c r="I10" s="86"/>
      <c r="J10" s="86"/>
    </row>
    <row r="11" spans="1:14" s="18" customFormat="1" ht="25.5" x14ac:dyDescent="0.2">
      <c r="A11" s="142" t="s">
        <v>276</v>
      </c>
      <c r="B11" s="16" t="s">
        <v>215</v>
      </c>
      <c r="C11" s="17" t="s">
        <v>278</v>
      </c>
      <c r="D11" s="12">
        <f>+'Kispatak Óvoda'!D11+Öregiskola!D11+Bölcsőde!D11+'Polg. Hivatal'!D11+Önkormányzat!D11+NATÜ!D11</f>
        <v>8690</v>
      </c>
      <c r="E11" s="62">
        <f>+'Kispatak Óvoda'!E11+Öregiskola!E11+Bölcsőde!E11+'Polg. Hivatal'!E11+Önkormányzat!E11</f>
        <v>0</v>
      </c>
      <c r="F11" s="62">
        <f>+'Kispatak Óvoda'!F11+Öregiskola!F11+Bölcsőde!F11+'Polg. Hivatal'!F11+Önkormányzat!F11</f>
        <v>0</v>
      </c>
      <c r="G11" s="143">
        <f>SUM(D11:F11)</f>
        <v>8690</v>
      </c>
      <c r="H11" s="86"/>
      <c r="I11" s="86"/>
      <c r="J11" s="86"/>
    </row>
    <row r="12" spans="1:14" s="6" customFormat="1" ht="25.5" x14ac:dyDescent="0.2">
      <c r="A12" s="144" t="s">
        <v>25</v>
      </c>
      <c r="B12" s="11"/>
      <c r="C12" s="2" t="s">
        <v>277</v>
      </c>
      <c r="D12" s="14">
        <f>+D10+D11</f>
        <v>8690</v>
      </c>
      <c r="E12" s="14">
        <f>+E10+E11</f>
        <v>0</v>
      </c>
      <c r="F12" s="14">
        <f>+F10+F11</f>
        <v>0</v>
      </c>
      <c r="G12" s="145">
        <f>+G10+G11</f>
        <v>8690</v>
      </c>
      <c r="H12" s="63"/>
      <c r="I12" s="63"/>
      <c r="J12" s="63"/>
    </row>
    <row r="13" spans="1:14" x14ac:dyDescent="0.2">
      <c r="A13" s="146" t="s">
        <v>26</v>
      </c>
      <c r="B13" s="19" t="s">
        <v>214</v>
      </c>
      <c r="C13" s="9" t="s">
        <v>253</v>
      </c>
      <c r="D13" s="12">
        <f>+'Kispatak Óvoda'!D13+Öregiskola!D13+Bölcsőde!D13+'Polg. Hivatal'!D13+Önkormányzat!D13</f>
        <v>5165</v>
      </c>
      <c r="E13" s="12">
        <f>+'Kispatak Óvoda'!E13+Öregiskola!E13+Bölcsőde!E13+'Polg. Hivatal'!E13+Önkormányzat!E13</f>
        <v>0</v>
      </c>
      <c r="F13" s="12">
        <f>+'Kispatak Óvoda'!F13+Öregiskola!F13+Bölcsőde!F13+'Polg. Hivatal'!F13+Önkormányzat!F13</f>
        <v>0</v>
      </c>
      <c r="G13" s="147">
        <f t="shared" ref="G13:G17" si="1">SUM(D13:F13)</f>
        <v>5165</v>
      </c>
      <c r="H13" s="60"/>
      <c r="I13" s="60"/>
      <c r="J13" s="60"/>
      <c r="M13" s="72"/>
    </row>
    <row r="14" spans="1:14" s="92" customFormat="1" ht="38.25" x14ac:dyDescent="0.2">
      <c r="A14" s="150" t="s">
        <v>310</v>
      </c>
      <c r="B14" s="16" t="s">
        <v>312</v>
      </c>
      <c r="C14" s="90" t="s">
        <v>317</v>
      </c>
      <c r="D14" s="62">
        <f>+'Kispatak Óvoda'!D14+Öregiskola!D14+Bölcsőde!D14+'Polg. Hivatal'!D14+Önkormányzat!D14</f>
        <v>0</v>
      </c>
      <c r="E14" s="62">
        <f>+'Kispatak Óvoda'!E14+Öregiskola!E14+Bölcsőde!E14+'Polg. Hivatal'!E14+Önkormányzat!E14</f>
        <v>0</v>
      </c>
      <c r="F14" s="62">
        <f>+'Kispatak Óvoda'!F14+Öregiskola!F14+Bölcsőde!F14+'Polg. Hivatal'!F14+Önkormányzat!F14</f>
        <v>0</v>
      </c>
      <c r="G14" s="143">
        <f t="shared" si="1"/>
        <v>0</v>
      </c>
      <c r="H14" s="91"/>
      <c r="I14" s="91"/>
      <c r="J14" s="91"/>
      <c r="M14" s="93"/>
    </row>
    <row r="15" spans="1:14" s="92" customFormat="1" x14ac:dyDescent="0.2">
      <c r="A15" s="150" t="s">
        <v>311</v>
      </c>
      <c r="B15" s="16" t="s">
        <v>313</v>
      </c>
      <c r="C15" s="90" t="s">
        <v>314</v>
      </c>
      <c r="D15" s="62">
        <f>+'Kispatak Óvoda'!D15+Öregiskola!D15+Bölcsőde!D15+'Polg. Hivatal'!D15+Önkormányzat!D15</f>
        <v>0</v>
      </c>
      <c r="E15" s="62">
        <f>+'Kispatak Óvoda'!E15+Öregiskola!E15+Bölcsőde!E15+'Polg. Hivatal'!E15+Önkormányzat!E15</f>
        <v>0</v>
      </c>
      <c r="F15" s="62">
        <f>+'Kispatak Óvoda'!F15+Öregiskola!F15+Bölcsőde!F15+'Polg. Hivatal'!F15+Önkormányzat!F15</f>
        <v>0</v>
      </c>
      <c r="G15" s="143">
        <f t="shared" si="1"/>
        <v>0</v>
      </c>
      <c r="H15" s="91"/>
      <c r="I15" s="91"/>
      <c r="J15" s="91"/>
      <c r="M15" s="93"/>
    </row>
    <row r="16" spans="1:14" s="6" customFormat="1" ht="25.5" x14ac:dyDescent="0.2">
      <c r="A16" s="144" t="s">
        <v>27</v>
      </c>
      <c r="B16" s="11" t="s">
        <v>315</v>
      </c>
      <c r="C16" s="2" t="s">
        <v>316</v>
      </c>
      <c r="D16" s="14">
        <f>+D14+D15</f>
        <v>0</v>
      </c>
      <c r="E16" s="14">
        <f>+E14+E15</f>
        <v>0</v>
      </c>
      <c r="F16" s="14">
        <f>+F14+F15</f>
        <v>0</v>
      </c>
      <c r="G16" s="145">
        <f t="shared" si="1"/>
        <v>0</v>
      </c>
      <c r="H16" s="63"/>
      <c r="I16" s="63"/>
      <c r="J16" s="63"/>
    </row>
    <row r="17" spans="1:12" s="7" customFormat="1" ht="25.5" x14ac:dyDescent="0.2">
      <c r="A17" s="148" t="s">
        <v>36</v>
      </c>
      <c r="B17" s="10"/>
      <c r="C17" s="5" t="s">
        <v>279</v>
      </c>
      <c r="D17" s="13">
        <f>+D12+D13+D16</f>
        <v>13855</v>
      </c>
      <c r="E17" s="13">
        <f>+E12+E13+E16</f>
        <v>0</v>
      </c>
      <c r="F17" s="13">
        <f>+F12+F13+F16</f>
        <v>0</v>
      </c>
      <c r="G17" s="149">
        <f t="shared" si="1"/>
        <v>13855</v>
      </c>
      <c r="H17" s="61"/>
      <c r="I17" s="61"/>
      <c r="J17" s="61"/>
    </row>
    <row r="18" spans="1:12" s="6" customFormat="1" ht="25.5" x14ac:dyDescent="0.2">
      <c r="A18" s="144" t="s">
        <v>38</v>
      </c>
      <c r="B18" s="11"/>
      <c r="C18" s="2" t="s">
        <v>37</v>
      </c>
      <c r="D18" s="14">
        <f>+D9+D17</f>
        <v>2947423</v>
      </c>
      <c r="E18" s="14">
        <f>+E9+E17</f>
        <v>25742</v>
      </c>
      <c r="F18" s="14">
        <f>+F9+F17</f>
        <v>0</v>
      </c>
      <c r="G18" s="145">
        <f>SUM(D18:F18)-1</f>
        <v>2973164</v>
      </c>
      <c r="H18" s="63"/>
      <c r="I18" s="63"/>
      <c r="J18" s="63"/>
      <c r="L18" s="63"/>
    </row>
    <row r="19" spans="1:12" ht="25.5" x14ac:dyDescent="0.2">
      <c r="A19" s="146" t="s">
        <v>28</v>
      </c>
      <c r="B19" s="19" t="s">
        <v>216</v>
      </c>
      <c r="C19" s="1" t="s">
        <v>443</v>
      </c>
      <c r="D19" s="12">
        <f>+'Kispatak Óvoda'!D19+Öregiskola!D19+Bölcsőde!D19+'Polg. Hivatal'!D19+Önkormányzat!D19+NATÜ!D19</f>
        <v>1586881</v>
      </c>
      <c r="E19" s="12">
        <f>+'Kispatak Óvoda'!E19+Öregiskola!E19+Bölcsőde!E19+'Polg. Hivatal'!E19+Önkormányzat!E19</f>
        <v>0</v>
      </c>
      <c r="F19" s="12">
        <f>+'Kispatak Óvoda'!F19+Öregiskola!F19+Bölcsőde!F19+'Polg. Hivatal'!F19+Önkormányzat!F19</f>
        <v>0</v>
      </c>
      <c r="G19" s="147">
        <f t="shared" ref="G19:G44" si="2">SUM(D19:F19)</f>
        <v>1586881</v>
      </c>
      <c r="H19" s="60"/>
      <c r="I19" s="60"/>
      <c r="J19" s="60"/>
    </row>
    <row r="20" spans="1:12" ht="25.5" x14ac:dyDescent="0.2">
      <c r="A20" s="146" t="s">
        <v>29</v>
      </c>
      <c r="B20" s="19" t="s">
        <v>229</v>
      </c>
      <c r="C20" s="9" t="s">
        <v>286</v>
      </c>
      <c r="D20" s="12">
        <f>+'Kispatak Óvoda'!D20+Öregiskola!D20+Bölcsőde!D20+'Polg. Hivatal'!D20+Önkormányzat!D20+NATÜ!D20</f>
        <v>1138472</v>
      </c>
      <c r="E20" s="12"/>
      <c r="F20" s="12">
        <f>+'Kispatak Óvoda'!F20+Öregiskola!F20+Bölcsőde!F20+'Polg. Hivatal'!F20+Önkormányzat!F23</f>
        <v>0</v>
      </c>
      <c r="G20" s="147">
        <f>SUM(D20:F20)</f>
        <v>1138472</v>
      </c>
      <c r="H20" s="60"/>
      <c r="I20" s="60"/>
      <c r="J20" s="60"/>
    </row>
    <row r="21" spans="1:12" s="7" customFormat="1" x14ac:dyDescent="0.2">
      <c r="A21" s="148" t="s">
        <v>42</v>
      </c>
      <c r="B21" s="10"/>
      <c r="C21" s="5" t="s">
        <v>280</v>
      </c>
      <c r="D21" s="13">
        <f>+D19+D20</f>
        <v>2725353</v>
      </c>
      <c r="E21" s="13">
        <f>+E19+E20</f>
        <v>0</v>
      </c>
      <c r="F21" s="13">
        <f>+F19+F20</f>
        <v>0</v>
      </c>
      <c r="G21" s="149">
        <f>+G19+G20</f>
        <v>2725353</v>
      </c>
      <c r="H21" s="61"/>
      <c r="I21" s="61"/>
      <c r="J21" s="61"/>
    </row>
    <row r="22" spans="1:12" s="20" customFormat="1" x14ac:dyDescent="0.2">
      <c r="A22" s="53" t="s">
        <v>31</v>
      </c>
      <c r="B22" s="168" t="s">
        <v>453</v>
      </c>
      <c r="C22" s="169" t="s">
        <v>454</v>
      </c>
      <c r="D22" s="12">
        <f>+'Kispatak Óvoda'!D22+Öregiskola!D22+Bölcsőde!D22+'Polg. Hivatal'!D22+Önkormányzat!D22</f>
        <v>28703</v>
      </c>
      <c r="E22" s="12">
        <f>+'Kispatak Óvoda'!E22+Öregiskola!E22+Bölcsőde!E22+'Polg. Hivatal'!E22+Önkormányzat!E22</f>
        <v>0</v>
      </c>
      <c r="F22" s="12">
        <f>+'Kispatak Óvoda'!F22+Öregiskola!F22+Bölcsőde!F22+'Polg. Hivatal'!F22+Önkormányzat!F22</f>
        <v>0</v>
      </c>
      <c r="G22" s="147">
        <f>SUM(D22:F22)</f>
        <v>28703</v>
      </c>
      <c r="H22" s="64"/>
      <c r="I22" s="64"/>
      <c r="J22" s="64"/>
    </row>
    <row r="23" spans="1:12" s="20" customFormat="1" x14ac:dyDescent="0.2">
      <c r="A23" s="53" t="s">
        <v>32</v>
      </c>
      <c r="B23" s="19" t="s">
        <v>352</v>
      </c>
      <c r="C23" s="1" t="s">
        <v>351</v>
      </c>
      <c r="D23" s="12">
        <f>+'Kispatak Óvoda'!D23+Öregiskola!D23+Bölcsőde!D23+'Polg. Hivatal'!D23+Önkormányzat!D23</f>
        <v>0</v>
      </c>
      <c r="E23" s="12">
        <f>+'Kispatak Óvoda'!E23+Öregiskola!E23+Bölcsőde!E23+'Polg. Hivatal'!E23+Önkormányzat!E23</f>
        <v>0</v>
      </c>
      <c r="F23" s="12">
        <f>+'Kispatak Óvoda'!F23+Öregiskola!F23+Bölcsőde!F23+'Polg. Hivatal'!F23+Önkormányzat!F23</f>
        <v>0</v>
      </c>
      <c r="G23" s="12">
        <f>+'Kispatak Óvoda'!G23+Öregiskola!G23+Bölcsőde!G23+'Polg. Hivatal'!G23+Önkormányzat!G23</f>
        <v>0</v>
      </c>
      <c r="H23" s="64"/>
      <c r="I23" s="64"/>
      <c r="J23" s="64"/>
    </row>
    <row r="24" spans="1:12" ht="25.5" x14ac:dyDescent="0.2">
      <c r="A24" s="146" t="s">
        <v>33</v>
      </c>
      <c r="B24" s="19" t="s">
        <v>216</v>
      </c>
      <c r="C24" s="1" t="s">
        <v>444</v>
      </c>
      <c r="D24" s="12">
        <f>+'Kispatak Óvoda'!D24+Öregiskola!D24+Bölcsőde!D24+'Polg. Hivatal'!D24+Önkormányzat!D24</f>
        <v>0</v>
      </c>
      <c r="E24" s="12">
        <f>+'Kispatak Óvoda'!E24+Öregiskola!E24+Bölcsőde!E24+'Polg. Hivatal'!E24+Önkormányzat!E24</f>
        <v>0</v>
      </c>
      <c r="F24" s="12">
        <f>+'Kispatak Óvoda'!F24+Öregiskola!F24+Bölcsőde!F24+'Polg. Hivatal'!F24+Önkormányzat!F24</f>
        <v>0</v>
      </c>
      <c r="G24" s="147">
        <f t="shared" si="2"/>
        <v>0</v>
      </c>
      <c r="H24" s="60"/>
      <c r="I24" s="60"/>
      <c r="J24" s="60"/>
    </row>
    <row r="25" spans="1:12" ht="25.5" x14ac:dyDescent="0.2">
      <c r="A25" s="146" t="s">
        <v>34</v>
      </c>
      <c r="B25" s="19" t="s">
        <v>229</v>
      </c>
      <c r="C25" s="9" t="s">
        <v>287</v>
      </c>
      <c r="D25" s="12">
        <f>+'Kispatak Óvoda'!D25+Öregiskola!D25+Bölcsőde!D25+'Polg. Hivatal'!D25+Önkormányzat!D25+NATÜ!D25</f>
        <v>33038</v>
      </c>
      <c r="E25" s="12">
        <f>+'Kispatak Óvoda'!E25+Öregiskola!E25+Bölcsőde!E25+'Polg. Hivatal'!E25+Önkormányzat!E25</f>
        <v>0</v>
      </c>
      <c r="F25" s="12">
        <f>+'Kispatak Óvoda'!F25+Öregiskola!F25+Bölcsőde!F25+'Polg. Hivatal'!F25+Önkormányzat!F25</f>
        <v>0</v>
      </c>
      <c r="G25" s="147">
        <f>+'Kispatak Óvoda'!G25+Öregiskola!G25+Bölcsőde!G25+'Polg. Hivatal'!G25+Önkormányzat!G25+NATÜ!D25</f>
        <v>33038</v>
      </c>
      <c r="H25" s="60"/>
      <c r="I25" s="60"/>
      <c r="J25" s="60"/>
    </row>
    <row r="26" spans="1:12" s="7" customFormat="1" ht="25.5" x14ac:dyDescent="0.2">
      <c r="A26" s="148" t="s">
        <v>51</v>
      </c>
      <c r="B26" s="10"/>
      <c r="C26" s="5" t="s">
        <v>353</v>
      </c>
      <c r="D26" s="13">
        <f>SUM(D22:D25)</f>
        <v>61741</v>
      </c>
      <c r="E26" s="13">
        <f>SUM(E22:E25)</f>
        <v>0</v>
      </c>
      <c r="F26" s="13">
        <f>SUM(F22:F25)</f>
        <v>0</v>
      </c>
      <c r="G26" s="149">
        <f>SUM(G22:G25)</f>
        <v>61741</v>
      </c>
      <c r="H26" s="61"/>
      <c r="I26" s="61"/>
      <c r="J26" s="61"/>
    </row>
    <row r="27" spans="1:12" s="6" customFormat="1" ht="38.25" x14ac:dyDescent="0.2">
      <c r="A27" s="144" t="s">
        <v>57</v>
      </c>
      <c r="B27" s="11"/>
      <c r="C27" s="2" t="s">
        <v>308</v>
      </c>
      <c r="D27" s="14">
        <f>+D18+D21+D26</f>
        <v>5734517</v>
      </c>
      <c r="E27" s="14">
        <f>+E18+E21+E26-E20-E25</f>
        <v>25742</v>
      </c>
      <c r="F27" s="14">
        <f>+F18+F21+F26-F20-F25</f>
        <v>0</v>
      </c>
      <c r="G27" s="164">
        <f>SUM(D27:F27)-G20-G25</f>
        <v>4588749</v>
      </c>
      <c r="H27" s="63"/>
      <c r="I27" s="63"/>
      <c r="J27" s="63"/>
    </row>
    <row r="28" spans="1:12" x14ac:dyDescent="0.2">
      <c r="A28" s="146" t="s">
        <v>35</v>
      </c>
      <c r="B28" s="19" t="s">
        <v>217</v>
      </c>
      <c r="C28" s="9" t="s">
        <v>11</v>
      </c>
      <c r="D28" s="12">
        <f>+'Kispatak Óvoda'!D28+Öregiskola!D28+Bölcsőde!D28+'Polg. Hivatal'!D28+Önkormányzat!D28+NATÜ!D28</f>
        <v>878816</v>
      </c>
      <c r="E28" s="12">
        <f>+'Kispatak Óvoda'!E28+Öregiskola!E28+Bölcsőde!E28+'Polg. Hivatal'!E28+NATÜ!E28+Önkormányzat!E28</f>
        <v>27492</v>
      </c>
      <c r="F28" s="12">
        <f>+'Kispatak Óvoda'!F28+Öregiskola!F28+Bölcsőde!F28+'Polg. Hivatal'!F28+Önkormányzat!F28</f>
        <v>0</v>
      </c>
      <c r="G28" s="147">
        <f>SUM(D28:F28)+1</f>
        <v>906309</v>
      </c>
      <c r="H28" s="60"/>
      <c r="I28" s="60"/>
      <c r="J28" s="60"/>
      <c r="K28" s="60"/>
    </row>
    <row r="29" spans="1:12" ht="25.5" x14ac:dyDescent="0.2">
      <c r="A29" s="146" t="s">
        <v>39</v>
      </c>
      <c r="B29" s="19" t="s">
        <v>218</v>
      </c>
      <c r="C29" s="9" t="s">
        <v>12</v>
      </c>
      <c r="D29" s="12">
        <f>+'Kispatak Óvoda'!D29+Öregiskola!D29+Bölcsőde!D29+'Polg. Hivatal'!D29+Önkormányzat!D29+NATÜ!D29</f>
        <v>117994</v>
      </c>
      <c r="E29" s="12">
        <f>+'Kispatak Óvoda'!E29+Öregiskola!E29+Bölcsőde!E29+'Polg. Hivatal'!E29+NATÜ!E29+Önkormányzat!E29</f>
        <v>5034</v>
      </c>
      <c r="F29" s="12">
        <f>+'Kispatak Óvoda'!F29+Öregiskola!F29+Bölcsőde!F29+'Polg. Hivatal'!F29+Önkormányzat!F29</f>
        <v>0</v>
      </c>
      <c r="G29" s="147">
        <f t="shared" si="2"/>
        <v>123028</v>
      </c>
      <c r="H29" s="60"/>
      <c r="I29" s="60"/>
      <c r="J29" s="60"/>
      <c r="K29" s="60"/>
    </row>
    <row r="30" spans="1:12" x14ac:dyDescent="0.2">
      <c r="A30" s="146" t="s">
        <v>40</v>
      </c>
      <c r="B30" s="19" t="s">
        <v>219</v>
      </c>
      <c r="C30" s="9" t="s">
        <v>288</v>
      </c>
      <c r="D30" s="12">
        <f>+'Kispatak Óvoda'!D30+Öregiskola!D30+Bölcsőde!D30+'Polg. Hivatal'!D30+Önkormányzat!D30+NATÜ!D30</f>
        <v>1028470</v>
      </c>
      <c r="E30" s="12">
        <f>+'Kispatak Óvoda'!E30+Öregiskola!E30+Bölcsőde!E30+'Polg. Hivatal'!E30+NATÜ!E30+Önkormányzat!E30</f>
        <v>1527</v>
      </c>
      <c r="F30" s="12">
        <f>+'Kispatak Óvoda'!F30+Öregiskola!F30+Bölcsőde!F30+'Polg. Hivatal'!F30+Önkormányzat!F30</f>
        <v>0</v>
      </c>
      <c r="G30" s="147">
        <f t="shared" si="2"/>
        <v>1029997</v>
      </c>
      <c r="H30" s="60"/>
      <c r="I30" s="60"/>
      <c r="J30" s="60"/>
      <c r="K30" s="60"/>
    </row>
    <row r="31" spans="1:12" x14ac:dyDescent="0.2">
      <c r="A31" s="146" t="s">
        <v>41</v>
      </c>
      <c r="B31" s="19" t="s">
        <v>222</v>
      </c>
      <c r="C31" s="9" t="s">
        <v>158</v>
      </c>
      <c r="D31" s="12">
        <f>+'Kispatak Óvoda'!D31+Öregiskola!D31+Bölcsőde!D31+'Polg. Hivatal'!D31+Önkormányzat!D31+NATÜ!D31</f>
        <v>9455</v>
      </c>
      <c r="E31" s="12">
        <f>+'Kispatak Óvoda'!E31+Öregiskola!E31+Bölcsőde!E31+'Polg. Hivatal'!E31+Önkormányzat!E31</f>
        <v>0</v>
      </c>
      <c r="F31" s="12">
        <f>+'Kispatak Óvoda'!F31+Öregiskola!F31+Bölcsőde!F31+'Polg. Hivatal'!F31+Önkormányzat!F31</f>
        <v>0</v>
      </c>
      <c r="G31" s="147">
        <f>SUM(D31:F31)</f>
        <v>9455</v>
      </c>
      <c r="H31" s="60"/>
      <c r="I31" s="60"/>
      <c r="J31" s="60"/>
    </row>
    <row r="32" spans="1:12" x14ac:dyDescent="0.2">
      <c r="A32" s="146" t="s">
        <v>43</v>
      </c>
      <c r="B32" s="19" t="s">
        <v>290</v>
      </c>
      <c r="C32" s="9" t="s">
        <v>289</v>
      </c>
      <c r="D32" s="12">
        <f>+'Kispatak Óvoda'!D32+Öregiskola!D32+Bölcsőde!D32+'Polg. Hivatal'!D32+Önkormányzat!D32+NATÜ!D32</f>
        <v>15636</v>
      </c>
      <c r="E32" s="12">
        <f>+'Kispatak Óvoda'!E32+Öregiskola!E32+Bölcsőde!E32+'Polg. Hivatal'!E32+Önkormányzat!E32</f>
        <v>0</v>
      </c>
      <c r="F32" s="12">
        <f>+'Kispatak Óvoda'!F32+Öregiskola!F32+Bölcsőde!F32+'Polg. Hivatal'!F32+Önkormányzat!F32</f>
        <v>0</v>
      </c>
      <c r="G32" s="147">
        <f>SUM(D32:F32)</f>
        <v>15636</v>
      </c>
      <c r="H32" s="60"/>
      <c r="I32" s="60"/>
      <c r="J32" s="60"/>
    </row>
    <row r="33" spans="1:11" s="18" customFormat="1" ht="25.5" x14ac:dyDescent="0.2">
      <c r="A33" s="142" t="s">
        <v>354</v>
      </c>
      <c r="B33" s="16" t="s">
        <v>293</v>
      </c>
      <c r="C33" s="17" t="s">
        <v>291</v>
      </c>
      <c r="D33" s="62">
        <f>+'Kispatak Óvoda'!D33+Öregiskola!D33+Bölcsőde!D33+'Polg. Hivatal'!D33+Önkormányzat!D33</f>
        <v>0</v>
      </c>
      <c r="E33" s="62">
        <f>+'Kispatak Óvoda'!E33+Öregiskola!E33+Bölcsőde!E33+'Polg. Hivatal'!E33+Önkormányzat!E33</f>
        <v>0</v>
      </c>
      <c r="F33" s="62">
        <f>+'Kispatak Óvoda'!F33+Öregiskola!F33+Bölcsőde!F33+'Polg. Hivatal'!F33+Önkormányzat!F33</f>
        <v>0</v>
      </c>
      <c r="G33" s="143">
        <f>SUM(D33:F33)</f>
        <v>0</v>
      </c>
      <c r="H33" s="86"/>
      <c r="I33" s="86"/>
      <c r="J33" s="86"/>
    </row>
    <row r="34" spans="1:11" s="18" customFormat="1" ht="25.5" x14ac:dyDescent="0.2">
      <c r="A34" s="142" t="s">
        <v>355</v>
      </c>
      <c r="B34" s="16" t="s">
        <v>220</v>
      </c>
      <c r="C34" s="17" t="s">
        <v>292</v>
      </c>
      <c r="D34" s="12">
        <f>+'Kispatak Óvoda'!D34+Öregiskola!D34+Bölcsőde!D34+'Polg. Hivatal'!D34+Önkormányzat!D34+NATÜ!D34</f>
        <v>54474</v>
      </c>
      <c r="E34" s="12">
        <f>+'Kispatak Óvoda'!E34+Öregiskola!E34+Bölcsőde!E34+'Polg. Hivatal'!E34+NATÜ!E34+Önkormányzat!E34</f>
        <v>0</v>
      </c>
      <c r="F34" s="62">
        <f>+'Kispatak Óvoda'!F34+Öregiskola!F34+Bölcsőde!F34+'Polg. Hivatal'!F34+Önkormányzat!F34</f>
        <v>0</v>
      </c>
      <c r="G34" s="143">
        <f t="shared" si="2"/>
        <v>54474</v>
      </c>
      <c r="H34" s="86"/>
      <c r="I34" s="86"/>
      <c r="J34" s="86"/>
      <c r="K34" s="86"/>
    </row>
    <row r="35" spans="1:11" s="18" customFormat="1" ht="25.5" x14ac:dyDescent="0.2">
      <c r="A35" s="142" t="s">
        <v>356</v>
      </c>
      <c r="B35" s="16" t="s">
        <v>223</v>
      </c>
      <c r="C35" s="17" t="s">
        <v>294</v>
      </c>
      <c r="D35" s="12">
        <f>+'Kispatak Óvoda'!D35+Öregiskola!D35+Bölcsőde!D35+'Polg. Hivatal'!D35+Önkormányzat!D35+NATÜ!D35</f>
        <v>16228</v>
      </c>
      <c r="E35" s="12">
        <f>+'Kispatak Óvoda'!E35+Öregiskola!E35+Bölcsőde!E35+'Polg. Hivatal'!E35+NATÜ!E35+Önkormányzat!E35</f>
        <v>13192</v>
      </c>
      <c r="F35" s="62">
        <f>+'Kispatak Óvoda'!F35+Öregiskola!F35+Bölcsőde!F35+'Polg. Hivatal'!F35+Önkormányzat!F35</f>
        <v>0</v>
      </c>
      <c r="G35" s="143">
        <f t="shared" si="2"/>
        <v>29420</v>
      </c>
      <c r="H35" s="86"/>
      <c r="I35" s="86"/>
      <c r="J35" s="86"/>
    </row>
    <row r="36" spans="1:11" s="18" customFormat="1" x14ac:dyDescent="0.2">
      <c r="A36" s="142" t="s">
        <v>357</v>
      </c>
      <c r="B36" s="16" t="s">
        <v>295</v>
      </c>
      <c r="C36" s="17" t="s">
        <v>17</v>
      </c>
      <c r="D36" s="12">
        <f>+'Kispatak Óvoda'!D36+Öregiskola!D36+Bölcsőde!D36+'Polg. Hivatal'!D36+Önkormányzat!D36+NATÜ!D36</f>
        <v>0</v>
      </c>
      <c r="E36" s="62">
        <f>+'Kispatak Óvoda'!E36+Öregiskola!E36+Bölcsőde!E36+'Polg. Hivatal'!E36+Önkormányzat!E36</f>
        <v>0</v>
      </c>
      <c r="F36" s="62">
        <f>+'Kispatak Óvoda'!F36+Öregiskola!F36+Bölcsőde!F36+'Polg. Hivatal'!F36+Önkormányzat!F36</f>
        <v>0</v>
      </c>
      <c r="G36" s="143">
        <f t="shared" si="2"/>
        <v>0</v>
      </c>
      <c r="H36" s="86"/>
      <c r="I36" s="86"/>
      <c r="J36" s="86"/>
    </row>
    <row r="37" spans="1:11" s="6" customFormat="1" x14ac:dyDescent="0.2">
      <c r="A37" s="144" t="s">
        <v>44</v>
      </c>
      <c r="B37" s="11" t="s">
        <v>297</v>
      </c>
      <c r="C37" s="2" t="s">
        <v>358</v>
      </c>
      <c r="D37" s="14">
        <f>SUM(D33:D36)</f>
        <v>70702</v>
      </c>
      <c r="E37" s="14">
        <f>SUM(E33:E36)</f>
        <v>13192</v>
      </c>
      <c r="F37" s="14">
        <f>SUM(F33:F36)</f>
        <v>0</v>
      </c>
      <c r="G37" s="145">
        <f>SUM(D37:F37)+1</f>
        <v>83895</v>
      </c>
      <c r="H37" s="63"/>
      <c r="I37" s="63"/>
      <c r="J37" s="63"/>
    </row>
    <row r="38" spans="1:11" s="7" customFormat="1" ht="25.5" x14ac:dyDescent="0.2">
      <c r="A38" s="148" t="s">
        <v>58</v>
      </c>
      <c r="B38" s="10"/>
      <c r="C38" s="5" t="s">
        <v>359</v>
      </c>
      <c r="D38" s="13">
        <f>SUM(D28:D32)+D37</f>
        <v>2121073</v>
      </c>
      <c r="E38" s="13">
        <f>SUM(E28:E32)+E37</f>
        <v>47245</v>
      </c>
      <c r="F38" s="13">
        <f>SUM(F28:F32)+F37</f>
        <v>0</v>
      </c>
      <c r="G38" s="149">
        <f>SUM(D38:F38)</f>
        <v>2168318</v>
      </c>
      <c r="H38" s="61"/>
      <c r="I38" s="61"/>
      <c r="J38" s="61"/>
    </row>
    <row r="39" spans="1:11" x14ac:dyDescent="0.2">
      <c r="A39" s="146" t="s">
        <v>45</v>
      </c>
      <c r="B39" s="19" t="s">
        <v>224</v>
      </c>
      <c r="C39" s="9" t="s">
        <v>296</v>
      </c>
      <c r="D39" s="12">
        <f>+'Kispatak Óvoda'!D39+Öregiskola!D39+Bölcsőde!D39+'Polg. Hivatal'!D39+Önkormányzat!D39+NATÜ!D39</f>
        <v>606886</v>
      </c>
      <c r="E39" s="12">
        <f>+'Kispatak Óvoda'!E39+Öregiskola!E39+Bölcsőde!E39+'Polg. Hivatal'!E39+NATÜ!E39+Önkormányzat!E39</f>
        <v>0</v>
      </c>
      <c r="F39" s="12">
        <f>+'Kispatak Óvoda'!F39+Öregiskola!F39+Bölcsőde!F39+'Polg. Hivatal'!F39+Önkormányzat!F39</f>
        <v>0</v>
      </c>
      <c r="G39" s="147">
        <f t="shared" si="2"/>
        <v>606886</v>
      </c>
      <c r="H39" s="60"/>
      <c r="I39" s="60"/>
      <c r="J39" s="60"/>
    </row>
    <row r="40" spans="1:11" x14ac:dyDescent="0.2">
      <c r="A40" s="146" t="s">
        <v>46</v>
      </c>
      <c r="B40" s="19" t="s">
        <v>225</v>
      </c>
      <c r="C40" s="9" t="s">
        <v>14</v>
      </c>
      <c r="D40" s="12">
        <f>+'Kispatak Óvoda'!D40+Öregiskola!D40+Bölcsőde!D40+'Polg. Hivatal'!D40+Önkormányzat!D40+NATÜ!D40</f>
        <v>71621</v>
      </c>
      <c r="E40" s="12">
        <f>+'Kispatak Óvoda'!E40+Öregiskola!E40+Bölcsőde!E40+'Polg. Hivatal'!E40+Önkormányzat!E40</f>
        <v>0</v>
      </c>
      <c r="F40" s="12">
        <f>+'Kispatak Óvoda'!F40+Öregiskola!F40+Bölcsőde!F40+'Polg. Hivatal'!F40+Önkormányzat!F40</f>
        <v>0</v>
      </c>
      <c r="G40" s="147">
        <f t="shared" si="2"/>
        <v>71621</v>
      </c>
      <c r="H40" s="60"/>
      <c r="I40" s="60"/>
      <c r="J40" s="60"/>
    </row>
    <row r="41" spans="1:11" s="18" customFormat="1" ht="25.5" x14ac:dyDescent="0.2">
      <c r="A41" s="142" t="s">
        <v>360</v>
      </c>
      <c r="B41" s="16" t="s">
        <v>299</v>
      </c>
      <c r="C41" s="17" t="s">
        <v>298</v>
      </c>
      <c r="D41" s="62">
        <f>+'Kispatak Óvoda'!D41+Öregiskola!D41+Bölcsőde!D41+'Polg. Hivatal'!D41+Önkormányzat!D41</f>
        <v>0</v>
      </c>
      <c r="E41" s="62">
        <f>+'Kispatak Óvoda'!E41+Öregiskola!E41+Bölcsőde!E41+'Polg. Hivatal'!E41+Önkormányzat!E41</f>
        <v>0</v>
      </c>
      <c r="F41" s="62">
        <f>+'Kispatak Óvoda'!F41+Öregiskola!F41+Bölcsőde!F41+'Polg. Hivatal'!F41+Önkormányzat!F41</f>
        <v>0</v>
      </c>
      <c r="G41" s="143">
        <f>SUM(D41:F41)</f>
        <v>0</v>
      </c>
      <c r="H41" s="86"/>
      <c r="I41" s="86"/>
      <c r="J41" s="86"/>
    </row>
    <row r="42" spans="1:11" s="18" customFormat="1" ht="25.5" x14ac:dyDescent="0.2">
      <c r="A42" s="142" t="s">
        <v>361</v>
      </c>
      <c r="B42" s="16" t="s">
        <v>226</v>
      </c>
      <c r="C42" s="17" t="s">
        <v>300</v>
      </c>
      <c r="D42" s="62">
        <f>+'Kispatak Óvoda'!D42+Öregiskola!D42+Bölcsőde!D42+'Polg. Hivatal'!D42+Önkormányzat!D42</f>
        <v>206109</v>
      </c>
      <c r="E42" s="62">
        <f>+'Kispatak Óvoda'!E42+Öregiskola!E42+Bölcsőde!E42+'Polg. Hivatal'!E42+Önkormányzat!E42</f>
        <v>4451</v>
      </c>
      <c r="F42" s="62">
        <f>+'Kispatak Óvoda'!F42+Öregiskola!F42+Bölcsőde!F42+'Polg. Hivatal'!F42+Önkormányzat!F42</f>
        <v>0</v>
      </c>
      <c r="G42" s="143">
        <f t="shared" si="2"/>
        <v>210560</v>
      </c>
      <c r="H42" s="86"/>
      <c r="I42" s="86"/>
      <c r="J42" s="86"/>
    </row>
    <row r="43" spans="1:11" s="18" customFormat="1" ht="25.5" x14ac:dyDescent="0.2">
      <c r="A43" s="142" t="s">
        <v>362</v>
      </c>
      <c r="B43" s="16" t="s">
        <v>302</v>
      </c>
      <c r="C43" s="17" t="s">
        <v>301</v>
      </c>
      <c r="D43" s="62">
        <f>+'Kispatak Óvoda'!D43+Öregiskola!D43+Bölcsőde!D43+'Polg. Hivatal'!D43+Önkormányzat!D43</f>
        <v>0</v>
      </c>
      <c r="E43" s="12">
        <f>+'Kispatak Óvoda'!E43+Öregiskola!E43+Bölcsőde!E43+'Polg. Hivatal'!E43+NATÜ!E43+Önkormányzat!E43</f>
        <v>1000</v>
      </c>
      <c r="F43" s="62">
        <f>+'Kispatak Óvoda'!F43+Öregiskola!F43+Bölcsőde!F43+'Polg. Hivatal'!F43+Önkormányzat!F43</f>
        <v>0</v>
      </c>
      <c r="G43" s="143">
        <f t="shared" si="2"/>
        <v>1000</v>
      </c>
      <c r="H43" s="86"/>
      <c r="I43" s="86"/>
      <c r="J43" s="86"/>
    </row>
    <row r="44" spans="1:11" s="18" customFormat="1" x14ac:dyDescent="0.2">
      <c r="A44" s="142" t="s">
        <v>363</v>
      </c>
      <c r="B44" s="16" t="s">
        <v>223</v>
      </c>
      <c r="C44" s="17" t="s">
        <v>18</v>
      </c>
      <c r="D44" s="62">
        <f>+'Kispatak Óvoda'!D44+Öregiskola!D44+Bölcsőde!D44+'Polg. Hivatal'!D44+Önkormányzat!D44</f>
        <v>0</v>
      </c>
      <c r="E44" s="12">
        <f>+'Kispatak Óvoda'!E44+Öregiskola!E44+Bölcsőde!E44+'Polg. Hivatal'!E44+NATÜ!E44+Önkormányzat!E44</f>
        <v>0</v>
      </c>
      <c r="F44" s="62">
        <f>+'Kispatak Óvoda'!F44+Öregiskola!F44+Bölcsőde!F44+'Polg. Hivatal'!F44+Önkormányzat!F44</f>
        <v>0</v>
      </c>
      <c r="G44" s="143">
        <f t="shared" si="2"/>
        <v>0</v>
      </c>
      <c r="H44" s="86"/>
      <c r="I44" s="86"/>
      <c r="J44" s="86"/>
    </row>
    <row r="45" spans="1:11" s="6" customFormat="1" ht="25.5" x14ac:dyDescent="0.2">
      <c r="A45" s="144" t="s">
        <v>47</v>
      </c>
      <c r="B45" s="11"/>
      <c r="C45" s="2" t="s">
        <v>364</v>
      </c>
      <c r="D45" s="14">
        <f>SUM(D41:D44)</f>
        <v>206109</v>
      </c>
      <c r="E45" s="14">
        <f>SUM(E41:E44)</f>
        <v>5451</v>
      </c>
      <c r="F45" s="14">
        <f>SUM(F41:F44)</f>
        <v>0</v>
      </c>
      <c r="G45" s="145">
        <f>SUM(G41:G44)</f>
        <v>211560</v>
      </c>
      <c r="H45" s="63"/>
      <c r="I45" s="63"/>
      <c r="J45" s="63"/>
    </row>
    <row r="46" spans="1:11" s="7" customFormat="1" ht="25.5" x14ac:dyDescent="0.2">
      <c r="A46" s="148" t="s">
        <v>60</v>
      </c>
      <c r="B46" s="10"/>
      <c r="C46" s="5" t="s">
        <v>365</v>
      </c>
      <c r="D46" s="13">
        <f>+D39+D40+D45</f>
        <v>884616</v>
      </c>
      <c r="E46" s="13">
        <f>+E39+E40+E45</f>
        <v>5451</v>
      </c>
      <c r="F46" s="13">
        <f>+F39+F40+F45</f>
        <v>0</v>
      </c>
      <c r="G46" s="149">
        <f>SUM(D46:F46)</f>
        <v>890067</v>
      </c>
      <c r="H46" s="61"/>
      <c r="I46" s="61"/>
      <c r="J46" s="61"/>
      <c r="K46" s="61"/>
    </row>
    <row r="47" spans="1:11" s="6" customFormat="1" ht="25.5" x14ac:dyDescent="0.2">
      <c r="A47" s="144" t="s">
        <v>81</v>
      </c>
      <c r="B47" s="11"/>
      <c r="C47" s="2" t="s">
        <v>303</v>
      </c>
      <c r="D47" s="14">
        <f>+D38+D46</f>
        <v>3005689</v>
      </c>
      <c r="E47" s="14">
        <f>+E38+E46</f>
        <v>52696</v>
      </c>
      <c r="F47" s="14">
        <f>+F38+F46</f>
        <v>0</v>
      </c>
      <c r="G47" s="145">
        <f>+G38+G46</f>
        <v>3058385</v>
      </c>
      <c r="H47" s="63"/>
      <c r="I47" s="63"/>
      <c r="J47" s="63"/>
    </row>
    <row r="48" spans="1:11" s="20" customFormat="1" x14ac:dyDescent="0.2">
      <c r="A48" s="53" t="s">
        <v>48</v>
      </c>
      <c r="B48" s="168" t="s">
        <v>450</v>
      </c>
      <c r="C48" s="169" t="s">
        <v>451</v>
      </c>
      <c r="D48" s="12">
        <f>+'Kispatak Óvoda'!D48+Öregiskola!D48+Bölcsőde!D48+'Polg. Hivatal'!D48+Önkormányzat!D48</f>
        <v>31483</v>
      </c>
      <c r="E48" s="12">
        <f>+'Kispatak Óvoda'!E48+Öregiskola!E48+Bölcsőde!E48+'Polg. Hivatal'!E48+Önkormányzat!E48</f>
        <v>0</v>
      </c>
      <c r="F48" s="12">
        <f>+'Kispatak Óvoda'!F48+Öregiskola!F48+Bölcsőde!F48+'Polg. Hivatal'!F48+Önkormányzat!F48</f>
        <v>0</v>
      </c>
      <c r="G48" s="147">
        <f t="shared" ref="G48:G52" si="3">SUM(D48:F48)</f>
        <v>31483</v>
      </c>
      <c r="H48" s="64"/>
      <c r="I48" s="64"/>
      <c r="J48" s="64"/>
    </row>
    <row r="49" spans="1:11" ht="25.5" x14ac:dyDescent="0.2">
      <c r="A49" s="146" t="s">
        <v>49</v>
      </c>
      <c r="B49" s="19" t="s">
        <v>228</v>
      </c>
      <c r="C49" s="9" t="s">
        <v>284</v>
      </c>
      <c r="D49" s="12">
        <f>+'Kispatak Óvoda'!D49+Öregiskola!D49+Bölcsőde!D49+'Polg. Hivatal'!D49+Önkormányzat!D49</f>
        <v>1165219</v>
      </c>
      <c r="E49" s="12">
        <f>+'Kispatak Óvoda'!E49+Öregiskola!E49+Bölcsőde!E49+'Polg. Hivatal'!E49+NATÜ!E49+Önkormányzat!E49</f>
        <v>0</v>
      </c>
      <c r="F49" s="12">
        <f>+'Kispatak Óvoda'!F49+Öregiskola!F49+Bölcsőde!F49+'Polg. Hivatal'!F49+Önkormányzat!F49</f>
        <v>0</v>
      </c>
      <c r="G49" s="147">
        <f t="shared" si="3"/>
        <v>1165219</v>
      </c>
      <c r="H49" s="60"/>
      <c r="I49" s="60"/>
      <c r="J49" s="60"/>
    </row>
    <row r="50" spans="1:11" ht="25.5" x14ac:dyDescent="0.2">
      <c r="A50" s="146" t="s">
        <v>50</v>
      </c>
      <c r="B50" s="19" t="s">
        <v>228</v>
      </c>
      <c r="C50" s="9" t="s">
        <v>285</v>
      </c>
      <c r="D50" s="12">
        <f>+'Kispatak Óvoda'!D50+Öregiskola!D50+Bölcsőde!D50+'Polg. Hivatal'!D50+Önkormányzat!D50</f>
        <v>33038</v>
      </c>
      <c r="E50" s="12">
        <f>+'Kispatak Óvoda'!E50+Öregiskola!E50+Bölcsőde!E50+'Polg. Hivatal'!E50+Önkormányzat!E50</f>
        <v>0</v>
      </c>
      <c r="F50" s="12">
        <f>+'Kispatak Óvoda'!F50+Öregiskola!F50+Bölcsőde!F50+'Polg. Hivatal'!F50+Önkormányzat!F50</f>
        <v>0</v>
      </c>
      <c r="G50" s="147">
        <f t="shared" si="3"/>
        <v>33038</v>
      </c>
      <c r="H50" s="60"/>
      <c r="I50" s="60"/>
      <c r="J50" s="60"/>
    </row>
    <row r="51" spans="1:11" x14ac:dyDescent="0.2">
      <c r="A51" s="146" t="s">
        <v>52</v>
      </c>
      <c r="B51" s="19" t="s">
        <v>306</v>
      </c>
      <c r="C51" s="9" t="s">
        <v>307</v>
      </c>
      <c r="D51" s="12">
        <f>+'Kispatak Óvoda'!D51+Öregiskola!D51+Bölcsőde!D51+'Polg. Hivatal'!D51+Önkormányzat!D51</f>
        <v>0</v>
      </c>
      <c r="E51" s="12">
        <f>+'Kispatak Óvoda'!E51+Öregiskola!E51+Bölcsőde!E51+'Polg. Hivatal'!E51+Önkormányzat!E51</f>
        <v>0</v>
      </c>
      <c r="F51" s="12">
        <f>+'Kispatak Óvoda'!F51+Öregiskola!F51+Bölcsőde!F51+'Polg. Hivatal'!F51+Önkormányzat!F51</f>
        <v>0</v>
      </c>
      <c r="G51" s="147">
        <f t="shared" si="3"/>
        <v>0</v>
      </c>
      <c r="H51" s="60"/>
      <c r="I51" s="60"/>
      <c r="J51" s="60"/>
    </row>
    <row r="52" spans="1:11" s="7" customFormat="1" x14ac:dyDescent="0.2">
      <c r="A52" s="148" t="s">
        <v>82</v>
      </c>
      <c r="B52" s="10"/>
      <c r="C52" s="5" t="s">
        <v>366</v>
      </c>
      <c r="D52" s="13">
        <f>SUM(D48:D51)</f>
        <v>1229740</v>
      </c>
      <c r="E52" s="13">
        <f>SUM(E48:E51)</f>
        <v>0</v>
      </c>
      <c r="F52" s="13">
        <f>SUM(F48:F51)</f>
        <v>0</v>
      </c>
      <c r="G52" s="149">
        <f t="shared" si="3"/>
        <v>1229740</v>
      </c>
      <c r="H52" s="61"/>
      <c r="I52" s="61"/>
      <c r="J52" s="61"/>
    </row>
    <row r="53" spans="1:11" s="6" customFormat="1" ht="26.25" thickBot="1" x14ac:dyDescent="0.25">
      <c r="A53" s="151" t="s">
        <v>60</v>
      </c>
      <c r="B53" s="152"/>
      <c r="C53" s="153" t="s">
        <v>367</v>
      </c>
      <c r="D53" s="154">
        <f>+D47+D52-D49-D50</f>
        <v>3037172</v>
      </c>
      <c r="E53" s="154">
        <f>+E47+E52-E49-E50</f>
        <v>52696</v>
      </c>
      <c r="F53" s="154">
        <f>+F47+F52-F49-F50</f>
        <v>0</v>
      </c>
      <c r="G53" s="165">
        <f>SUM(D53:F53)</f>
        <v>3089868</v>
      </c>
      <c r="H53" s="63"/>
      <c r="I53" s="63"/>
      <c r="J53" s="63"/>
      <c r="K53" s="63"/>
    </row>
    <row r="54" spans="1:11" ht="51" hidden="1" x14ac:dyDescent="0.2">
      <c r="A54" s="134" t="s">
        <v>81</v>
      </c>
      <c r="B54" s="134"/>
      <c r="C54" s="135" t="s">
        <v>164</v>
      </c>
      <c r="D54" s="136">
        <f>+D9-D38</f>
        <v>812495</v>
      </c>
      <c r="E54" s="136">
        <f>+E9-E38</f>
        <v>-21503</v>
      </c>
      <c r="F54" s="136">
        <f>+F9-F38</f>
        <v>0</v>
      </c>
      <c r="G54" s="136">
        <f>+G9-G38</f>
        <v>790992</v>
      </c>
      <c r="H54" s="63"/>
      <c r="I54" s="63"/>
      <c r="J54" s="63"/>
    </row>
    <row r="55" spans="1:11" ht="51" hidden="1" x14ac:dyDescent="0.2">
      <c r="A55" s="57" t="s">
        <v>82</v>
      </c>
      <c r="B55" s="57"/>
      <c r="C55" s="58" t="s">
        <v>165</v>
      </c>
      <c r="D55" s="59">
        <f>+D17-D46</f>
        <v>-870761</v>
      </c>
      <c r="E55" s="59">
        <f>+E17-E46</f>
        <v>-5451</v>
      </c>
      <c r="F55" s="59">
        <f>+F17-F46</f>
        <v>0</v>
      </c>
      <c r="G55" s="59">
        <f>+G17-G46</f>
        <v>-876212</v>
      </c>
      <c r="H55" s="63"/>
      <c r="I55" s="63"/>
      <c r="J55" s="63"/>
    </row>
    <row r="56" spans="1:11" x14ac:dyDescent="0.2">
      <c r="I56" s="60"/>
    </row>
  </sheetData>
  <mergeCells count="1">
    <mergeCell ref="D1:G1"/>
  </mergeCells>
  <phoneticPr fontId="6" type="noConversion"/>
  <printOptions horizontalCentered="1"/>
  <pageMargins left="0.78740157480314965" right="0.78740157480314965" top="1.299212598425197" bottom="0.86614173228346458" header="0.51181102362204722" footer="0.51181102362204722"/>
  <pageSetup paperSize="9" scale="82" fitToHeight="2" orientation="portrait" horizontalDpi="4294967294" r:id="rId1"/>
  <headerFooter alignWithMargins="0">
    <oddHeader>&amp;L11. sz. melléklet&amp;C
Nagykovácsi Nagyközség Önkormányzata 2023. évi összesített bevételei és kiadásai kiemelt előirányzatok szerint, 
kötelező, önként vállalt és állami feladatok bontásban&amp;RAdatok e Ft-ban</oddHeader>
    <oddFooter>&amp;C&amp;P&amp;R&amp;F</oddFooter>
  </headerFooter>
  <rowBreaks count="1" manualBreakCount="1">
    <brk id="27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"/>
  <sheetViews>
    <sheetView workbookViewId="0">
      <pane xSplit="3" ySplit="2" topLeftCell="D6" activePane="bottomRight" state="frozen"/>
      <selection activeCell="B3" sqref="B3"/>
      <selection pane="topRight" activeCell="B3" sqref="B3"/>
      <selection pane="bottomLeft" activeCell="B3" sqref="B3"/>
      <selection pane="bottomRight" activeCell="D17" sqref="D17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8" x14ac:dyDescent="0.2">
      <c r="A1" s="8"/>
      <c r="B1" s="8"/>
      <c r="C1" s="9"/>
      <c r="D1" s="175" t="s">
        <v>8</v>
      </c>
      <c r="E1" s="175"/>
      <c r="F1" s="175"/>
      <c r="G1" s="175"/>
    </row>
    <row r="2" spans="1:8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8" s="20" customFormat="1" ht="25.5" x14ac:dyDescent="0.2">
      <c r="A3" s="1" t="s">
        <v>21</v>
      </c>
      <c r="B3" s="1" t="s">
        <v>257</v>
      </c>
      <c r="C3" s="1" t="s">
        <v>256</v>
      </c>
      <c r="D3" s="88"/>
      <c r="E3" s="88"/>
      <c r="F3" s="88"/>
      <c r="G3" s="88">
        <f t="shared" ref="G3:G8" si="0">SUM(D3:F3)</f>
        <v>0</v>
      </c>
    </row>
    <row r="4" spans="1:8" s="20" customFormat="1" ht="25.5" x14ac:dyDescent="0.2">
      <c r="A4" s="1" t="s">
        <v>22</v>
      </c>
      <c r="B4" s="1" t="s">
        <v>259</v>
      </c>
      <c r="C4" s="1" t="s">
        <v>258</v>
      </c>
      <c r="D4" s="88"/>
      <c r="E4" s="88"/>
      <c r="F4" s="88"/>
      <c r="G4" s="88">
        <f t="shared" si="0"/>
        <v>0</v>
      </c>
    </row>
    <row r="5" spans="1:8" s="20" customFormat="1" ht="38.25" x14ac:dyDescent="0.2">
      <c r="A5" s="1" t="s">
        <v>23</v>
      </c>
      <c r="B5" s="1" t="s">
        <v>260</v>
      </c>
      <c r="C5" s="1" t="s">
        <v>261</v>
      </c>
      <c r="D5" s="88"/>
      <c r="E5" s="88"/>
      <c r="F5" s="88"/>
      <c r="G5" s="88">
        <f t="shared" si="0"/>
        <v>0</v>
      </c>
    </row>
    <row r="6" spans="1:8" s="20" customFormat="1" ht="25.5" x14ac:dyDescent="0.2">
      <c r="A6" s="1" t="s">
        <v>24</v>
      </c>
      <c r="B6" s="1" t="s">
        <v>263</v>
      </c>
      <c r="C6" s="1" t="s">
        <v>262</v>
      </c>
      <c r="D6" s="88"/>
      <c r="E6" s="88"/>
      <c r="F6" s="88"/>
      <c r="G6" s="88">
        <f t="shared" si="0"/>
        <v>0</v>
      </c>
    </row>
    <row r="7" spans="1:8" s="20" customFormat="1" ht="25.5" x14ac:dyDescent="0.2">
      <c r="A7" s="1" t="s">
        <v>25</v>
      </c>
      <c r="B7" s="1" t="s">
        <v>235</v>
      </c>
      <c r="C7" s="1" t="s">
        <v>264</v>
      </c>
      <c r="D7" s="88"/>
      <c r="E7" s="88"/>
      <c r="F7" s="88"/>
      <c r="G7" s="88">
        <f t="shared" si="0"/>
        <v>0</v>
      </c>
    </row>
    <row r="8" spans="1:8" s="20" customFormat="1" x14ac:dyDescent="0.2">
      <c r="A8" s="1" t="s">
        <v>26</v>
      </c>
      <c r="B8" s="1" t="s">
        <v>236</v>
      </c>
      <c r="C8" s="1" t="s">
        <v>265</v>
      </c>
      <c r="D8" s="88"/>
      <c r="E8" s="88"/>
      <c r="F8" s="88"/>
      <c r="G8" s="88">
        <f t="shared" si="0"/>
        <v>0</v>
      </c>
    </row>
    <row r="9" spans="1:8" s="6" customFormat="1" ht="25.5" x14ac:dyDescent="0.2">
      <c r="A9" s="2" t="s">
        <v>30</v>
      </c>
      <c r="B9" s="2" t="s">
        <v>230</v>
      </c>
      <c r="C9" s="2" t="s">
        <v>266</v>
      </c>
      <c r="D9" s="89">
        <f>SUM(D3:D8)</f>
        <v>0</v>
      </c>
      <c r="E9" s="89">
        <f>SUM(E3:E8)</f>
        <v>0</v>
      </c>
      <c r="F9" s="89">
        <f>SUM(F3:F8)</f>
        <v>0</v>
      </c>
      <c r="G9" s="89">
        <f>SUM(G3:G8)</f>
        <v>0</v>
      </c>
    </row>
    <row r="10" spans="1:8" x14ac:dyDescent="0.2">
      <c r="A10" s="8" t="s">
        <v>27</v>
      </c>
      <c r="B10" s="19" t="s">
        <v>232</v>
      </c>
      <c r="C10" s="9" t="s">
        <v>62</v>
      </c>
      <c r="D10" s="12"/>
      <c r="E10" s="12"/>
      <c r="F10" s="12"/>
      <c r="G10" s="12">
        <f>SUM(D10:F10)</f>
        <v>0</v>
      </c>
      <c r="H10" s="60"/>
    </row>
    <row r="11" spans="1:8" x14ac:dyDescent="0.2">
      <c r="A11" s="8" t="s">
        <v>28</v>
      </c>
      <c r="B11" s="19" t="s">
        <v>232</v>
      </c>
      <c r="C11" s="9" t="s">
        <v>63</v>
      </c>
      <c r="D11" s="12"/>
      <c r="E11" s="12"/>
      <c r="F11" s="12"/>
      <c r="G11" s="12">
        <f t="shared" ref="G11:G17" si="1">SUM(D11:F11)</f>
        <v>0</v>
      </c>
      <c r="H11" s="60"/>
    </row>
    <row r="12" spans="1:8" x14ac:dyDescent="0.2">
      <c r="A12" s="8" t="s">
        <v>29</v>
      </c>
      <c r="B12" s="19" t="s">
        <v>232</v>
      </c>
      <c r="C12" s="9" t="s">
        <v>64</v>
      </c>
      <c r="D12" s="12"/>
      <c r="E12" s="12"/>
      <c r="F12" s="12"/>
      <c r="G12" s="12">
        <f t="shared" si="1"/>
        <v>0</v>
      </c>
      <c r="H12" s="60"/>
    </row>
    <row r="13" spans="1:8" x14ac:dyDescent="0.2">
      <c r="A13" s="8" t="s">
        <v>31</v>
      </c>
      <c r="B13" s="19" t="s">
        <v>233</v>
      </c>
      <c r="C13" s="9" t="s">
        <v>65</v>
      </c>
      <c r="D13" s="12"/>
      <c r="E13" s="12"/>
      <c r="F13" s="12"/>
      <c r="G13" s="12">
        <f t="shared" si="1"/>
        <v>0</v>
      </c>
      <c r="H13" s="60"/>
    </row>
    <row r="14" spans="1:8" s="7" customFormat="1" x14ac:dyDescent="0.2">
      <c r="A14" s="10" t="s">
        <v>30</v>
      </c>
      <c r="B14" s="10"/>
      <c r="C14" s="5" t="s">
        <v>309</v>
      </c>
      <c r="D14" s="13">
        <f>SUM(D10:D13)</f>
        <v>0</v>
      </c>
      <c r="E14" s="13">
        <f>SUM(E10:E13)</f>
        <v>0</v>
      </c>
      <c r="F14" s="13">
        <f>SUM(F10:F13)</f>
        <v>0</v>
      </c>
      <c r="G14" s="13">
        <f>SUM(G10:G13)</f>
        <v>0</v>
      </c>
      <c r="H14" s="60"/>
    </row>
    <row r="15" spans="1:8" x14ac:dyDescent="0.2">
      <c r="A15" s="8" t="s">
        <v>32</v>
      </c>
      <c r="B15" s="19" t="s">
        <v>234</v>
      </c>
      <c r="C15" s="9" t="s">
        <v>1</v>
      </c>
      <c r="D15" s="12"/>
      <c r="E15" s="12"/>
      <c r="F15" s="12"/>
      <c r="G15" s="12">
        <f t="shared" si="1"/>
        <v>0</v>
      </c>
      <c r="H15" s="60"/>
    </row>
    <row r="16" spans="1:8" x14ac:dyDescent="0.2">
      <c r="A16" s="8" t="s">
        <v>33</v>
      </c>
      <c r="B16" s="19" t="s">
        <v>242</v>
      </c>
      <c r="C16" s="9" t="s">
        <v>251</v>
      </c>
      <c r="D16" s="12"/>
      <c r="E16" s="12"/>
      <c r="F16" s="12"/>
      <c r="G16" s="12">
        <f t="shared" si="1"/>
        <v>0</v>
      </c>
      <c r="H16" s="60"/>
    </row>
    <row r="17" spans="1:8" x14ac:dyDescent="0.2">
      <c r="A17" s="8" t="s">
        <v>34</v>
      </c>
      <c r="B17" s="19" t="s">
        <v>237</v>
      </c>
      <c r="C17" s="9" t="s">
        <v>66</v>
      </c>
      <c r="D17" s="12"/>
      <c r="E17" s="12"/>
      <c r="F17" s="12"/>
      <c r="G17" s="12">
        <f t="shared" si="1"/>
        <v>0</v>
      </c>
      <c r="H17" s="60"/>
    </row>
    <row r="18" spans="1:8" s="6" customFormat="1" ht="25.5" x14ac:dyDescent="0.2">
      <c r="A18" s="11" t="s">
        <v>38</v>
      </c>
      <c r="B18" s="11"/>
      <c r="C18" s="2" t="s">
        <v>412</v>
      </c>
      <c r="D18" s="14">
        <f>SUM(D15:D17)+D14</f>
        <v>0</v>
      </c>
      <c r="E18" s="14">
        <f>SUM(E15:E17)+E14</f>
        <v>0</v>
      </c>
      <c r="F18" s="14">
        <f>SUM(F15:F17)+F14</f>
        <v>0</v>
      </c>
      <c r="G18" s="14">
        <f>SUM(D18:F18)</f>
        <v>0</v>
      </c>
      <c r="H18" s="60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&amp;C9. melléklet a 4/2015. (II.20.) önkormányzati rendelethez
Budakalász Város Önkormányzat 2015. évi 
központi költségvetési támogatásai és közhatalmi bevételei részletezése&amp;RAdatok E Ft-ban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4"/>
  <sheetViews>
    <sheetView workbookViewId="0">
      <pane xSplit="3" ySplit="2" topLeftCell="D3" activePane="bottomRight" state="frozen"/>
      <selection activeCell="B3" sqref="B3"/>
      <selection pane="topRight" activeCell="B3" sqref="B3"/>
      <selection pane="bottomLeft" activeCell="B3" sqref="B3"/>
      <selection pane="bottomRight" activeCell="E32" sqref="E32"/>
    </sheetView>
  </sheetViews>
  <sheetFormatPr defaultRowHeight="12.75" x14ac:dyDescent="0.2"/>
  <cols>
    <col min="1" max="1" width="6.28515625" customWidth="1"/>
    <col min="2" max="2" width="11.28515625" customWidth="1"/>
    <col min="3" max="3" width="35" style="4" customWidth="1"/>
    <col min="4" max="4" width="11.140625" customWidth="1"/>
    <col min="5" max="5" width="10" customWidth="1"/>
    <col min="6" max="6" width="11" customWidth="1"/>
    <col min="7" max="7" width="10.140625" customWidth="1"/>
  </cols>
  <sheetData>
    <row r="1" spans="1:9" x14ac:dyDescent="0.2">
      <c r="A1" s="8"/>
      <c r="B1" s="8"/>
      <c r="C1" s="9"/>
      <c r="D1" s="175" t="s">
        <v>8</v>
      </c>
      <c r="E1" s="175"/>
      <c r="F1" s="175"/>
      <c r="G1" s="175"/>
    </row>
    <row r="2" spans="1:9" ht="38.25" x14ac:dyDescent="0.2">
      <c r="A2" s="5" t="s">
        <v>10</v>
      </c>
      <c r="B2" s="5" t="s">
        <v>209</v>
      </c>
      <c r="C2" s="5" t="s">
        <v>9</v>
      </c>
      <c r="D2" s="5" t="s">
        <v>19</v>
      </c>
      <c r="E2" s="5" t="s">
        <v>208</v>
      </c>
      <c r="F2" s="5" t="s">
        <v>248</v>
      </c>
      <c r="G2" s="5" t="s">
        <v>20</v>
      </c>
    </row>
    <row r="3" spans="1:9" x14ac:dyDescent="0.2">
      <c r="A3" s="8" t="s">
        <v>21</v>
      </c>
      <c r="B3" s="19" t="s">
        <v>220</v>
      </c>
      <c r="C3" s="97" t="s">
        <v>67</v>
      </c>
      <c r="D3" s="12"/>
      <c r="E3" s="12"/>
      <c r="F3" s="12"/>
      <c r="G3" s="12">
        <f t="shared" ref="G3:G12" si="0">SUM(D3:F3)</f>
        <v>0</v>
      </c>
      <c r="H3" s="60"/>
    </row>
    <row r="4" spans="1:9" x14ac:dyDescent="0.2">
      <c r="A4" s="19" t="s">
        <v>22</v>
      </c>
      <c r="B4" s="19" t="s">
        <v>220</v>
      </c>
      <c r="C4" s="98" t="s">
        <v>243</v>
      </c>
      <c r="D4" s="12"/>
      <c r="E4" s="12"/>
      <c r="F4" s="12"/>
      <c r="G4" s="12">
        <f t="shared" si="0"/>
        <v>0</v>
      </c>
      <c r="H4" s="60"/>
    </row>
    <row r="5" spans="1:9" x14ac:dyDescent="0.2">
      <c r="A5" s="19" t="s">
        <v>23</v>
      </c>
      <c r="B5" s="19" t="s">
        <v>220</v>
      </c>
      <c r="C5" s="98" t="s">
        <v>193</v>
      </c>
      <c r="D5" s="12"/>
      <c r="E5" s="12"/>
      <c r="F5" s="12"/>
      <c r="G5" s="12">
        <f t="shared" si="0"/>
        <v>0</v>
      </c>
      <c r="H5" s="60"/>
    </row>
    <row r="6" spans="1:9" x14ac:dyDescent="0.2">
      <c r="A6" s="19" t="s">
        <v>24</v>
      </c>
      <c r="B6" s="19" t="s">
        <v>220</v>
      </c>
      <c r="C6" s="97" t="s">
        <v>68</v>
      </c>
      <c r="D6" s="12"/>
      <c r="E6" s="12"/>
      <c r="F6" s="12"/>
      <c r="G6" s="12">
        <f t="shared" si="0"/>
        <v>0</v>
      </c>
      <c r="H6" s="60"/>
    </row>
    <row r="7" spans="1:9" ht="25.5" x14ac:dyDescent="0.2">
      <c r="A7" s="19" t="s">
        <v>25</v>
      </c>
      <c r="B7" s="19" t="s">
        <v>220</v>
      </c>
      <c r="C7" s="97" t="s">
        <v>78</v>
      </c>
      <c r="D7" s="12"/>
      <c r="E7" s="12"/>
      <c r="F7" s="12"/>
      <c r="G7" s="12">
        <f t="shared" si="0"/>
        <v>0</v>
      </c>
      <c r="H7" s="60"/>
    </row>
    <row r="8" spans="1:9" s="7" customFormat="1" ht="38.25" x14ac:dyDescent="0.2">
      <c r="A8" s="10" t="s">
        <v>30</v>
      </c>
      <c r="B8" s="10" t="s">
        <v>220</v>
      </c>
      <c r="C8" s="99" t="s">
        <v>244</v>
      </c>
      <c r="D8" s="13">
        <f>SUM(D3:D7)</f>
        <v>0</v>
      </c>
      <c r="E8" s="13">
        <f>SUM(E3:E7)</f>
        <v>0</v>
      </c>
      <c r="F8" s="13">
        <f>SUM(F3:F7)</f>
        <v>0</v>
      </c>
      <c r="G8" s="13">
        <f t="shared" si="0"/>
        <v>0</v>
      </c>
      <c r="H8" s="60"/>
      <c r="I8" s="61"/>
    </row>
    <row r="9" spans="1:9" s="20" customFormat="1" ht="25.5" x14ac:dyDescent="0.2">
      <c r="A9" s="19" t="s">
        <v>26</v>
      </c>
      <c r="B9" s="19" t="s">
        <v>220</v>
      </c>
      <c r="C9" s="98" t="s">
        <v>69</v>
      </c>
      <c r="D9" s="27"/>
      <c r="E9" s="27"/>
      <c r="F9" s="27"/>
      <c r="G9" s="12">
        <f t="shared" si="0"/>
        <v>0</v>
      </c>
      <c r="H9" s="60"/>
    </row>
    <row r="10" spans="1:9" hidden="1" x14ac:dyDescent="0.2">
      <c r="A10" s="8" t="s">
        <v>25</v>
      </c>
      <c r="B10" s="8"/>
      <c r="C10" s="97" t="s">
        <v>70</v>
      </c>
      <c r="D10" s="12"/>
      <c r="E10" s="12"/>
      <c r="F10" s="12"/>
      <c r="G10" s="12">
        <f t="shared" si="0"/>
        <v>0</v>
      </c>
      <c r="H10" s="60"/>
    </row>
    <row r="11" spans="1:9" s="7" customFormat="1" ht="38.25" x14ac:dyDescent="0.2">
      <c r="A11" s="10" t="s">
        <v>36</v>
      </c>
      <c r="B11" s="10" t="s">
        <v>220</v>
      </c>
      <c r="C11" s="99" t="s">
        <v>245</v>
      </c>
      <c r="D11" s="13">
        <f>SUM(D9:D10)</f>
        <v>0</v>
      </c>
      <c r="E11" s="13">
        <f>SUM(E9:E10)</f>
        <v>0</v>
      </c>
      <c r="F11" s="13">
        <f>SUM(F9:F10)</f>
        <v>0</v>
      </c>
      <c r="G11" s="13">
        <f t="shared" si="0"/>
        <v>0</v>
      </c>
      <c r="H11" s="60"/>
    </row>
    <row r="12" spans="1:9" s="6" customFormat="1" ht="38.25" x14ac:dyDescent="0.2">
      <c r="A12" s="11" t="s">
        <v>38</v>
      </c>
      <c r="B12" s="11" t="s">
        <v>220</v>
      </c>
      <c r="C12" s="100" t="s">
        <v>144</v>
      </c>
      <c r="D12" s="14">
        <f>+D8+D11</f>
        <v>0</v>
      </c>
      <c r="E12" s="14">
        <f>+E8+E11</f>
        <v>0</v>
      </c>
      <c r="F12" s="14">
        <f>+F8+F11</f>
        <v>0</v>
      </c>
      <c r="G12" s="14">
        <f t="shared" si="0"/>
        <v>0</v>
      </c>
      <c r="H12" s="60"/>
    </row>
    <row r="13" spans="1:9" s="20" customFormat="1" ht="25.5" x14ac:dyDescent="0.2">
      <c r="A13" s="19" t="s">
        <v>27</v>
      </c>
      <c r="B13" s="19" t="s">
        <v>238</v>
      </c>
      <c r="C13" s="98" t="s">
        <v>71</v>
      </c>
      <c r="D13" s="27"/>
      <c r="E13" s="27"/>
      <c r="F13" s="27"/>
      <c r="G13" s="12">
        <f t="shared" ref="G13:G27" si="1">SUM(D13:F13)</f>
        <v>0</v>
      </c>
      <c r="H13" s="60"/>
    </row>
    <row r="14" spans="1:9" s="7" customFormat="1" ht="38.25" x14ac:dyDescent="0.2">
      <c r="A14" s="10" t="s">
        <v>42</v>
      </c>
      <c r="B14" s="10" t="s">
        <v>238</v>
      </c>
      <c r="C14" s="99" t="s">
        <v>246</v>
      </c>
      <c r="D14" s="13">
        <f>+D13</f>
        <v>0</v>
      </c>
      <c r="E14" s="13">
        <f>+E13</f>
        <v>0</v>
      </c>
      <c r="F14" s="13">
        <f>+F13</f>
        <v>0</v>
      </c>
      <c r="G14" s="13">
        <f>SUM(D14:F14)</f>
        <v>0</v>
      </c>
      <c r="H14" s="60"/>
    </row>
    <row r="15" spans="1:9" s="20" customFormat="1" x14ac:dyDescent="0.2">
      <c r="A15" s="19" t="s">
        <v>28</v>
      </c>
      <c r="B15" s="19" t="s">
        <v>221</v>
      </c>
      <c r="C15" s="98" t="s">
        <v>195</v>
      </c>
      <c r="D15" s="27"/>
      <c r="E15" s="27"/>
      <c r="F15" s="27"/>
      <c r="G15" s="12">
        <f t="shared" si="1"/>
        <v>0</v>
      </c>
      <c r="H15" s="60"/>
    </row>
    <row r="16" spans="1:9" s="20" customFormat="1" x14ac:dyDescent="0.2">
      <c r="A16" s="19" t="s">
        <v>29</v>
      </c>
      <c r="B16" s="19" t="s">
        <v>221</v>
      </c>
      <c r="C16" s="98" t="s">
        <v>196</v>
      </c>
      <c r="D16" s="27"/>
      <c r="E16" s="27"/>
      <c r="F16" s="27"/>
      <c r="G16" s="12">
        <f t="shared" si="1"/>
        <v>0</v>
      </c>
      <c r="H16" s="60"/>
    </row>
    <row r="17" spans="1:10" x14ac:dyDescent="0.2">
      <c r="A17" s="19" t="s">
        <v>31</v>
      </c>
      <c r="B17" s="19" t="s">
        <v>221</v>
      </c>
      <c r="C17" s="98" t="s">
        <v>197</v>
      </c>
      <c r="D17" s="12"/>
      <c r="E17" s="12"/>
      <c r="F17" s="12"/>
      <c r="G17" s="12">
        <f t="shared" si="1"/>
        <v>0</v>
      </c>
      <c r="H17" s="60"/>
    </row>
    <row r="18" spans="1:10" x14ac:dyDescent="0.2">
      <c r="A18" s="19" t="s">
        <v>32</v>
      </c>
      <c r="B18" s="19" t="s">
        <v>221</v>
      </c>
      <c r="C18" s="98" t="s">
        <v>198</v>
      </c>
      <c r="D18" s="12"/>
      <c r="E18" s="12"/>
      <c r="F18" s="12"/>
      <c r="G18" s="12">
        <f t="shared" si="1"/>
        <v>0</v>
      </c>
      <c r="H18" s="60"/>
    </row>
    <row r="19" spans="1:10" x14ac:dyDescent="0.2">
      <c r="A19" s="19" t="s">
        <v>33</v>
      </c>
      <c r="B19" s="19" t="s">
        <v>221</v>
      </c>
      <c r="C19" s="97" t="s">
        <v>72</v>
      </c>
      <c r="D19" s="12"/>
      <c r="E19" s="12"/>
      <c r="F19" s="12"/>
      <c r="G19" s="12">
        <f t="shared" si="1"/>
        <v>0</v>
      </c>
      <c r="H19" s="60"/>
    </row>
    <row r="20" spans="1:10" x14ac:dyDescent="0.2">
      <c r="A20" s="19" t="s">
        <v>34</v>
      </c>
      <c r="B20" s="19" t="s">
        <v>221</v>
      </c>
      <c r="C20" s="97" t="s">
        <v>73</v>
      </c>
      <c r="D20" s="12"/>
      <c r="E20" s="12"/>
      <c r="F20" s="12"/>
      <c r="G20" s="12">
        <f t="shared" si="1"/>
        <v>0</v>
      </c>
      <c r="H20" s="60"/>
    </row>
    <row r="21" spans="1:10" x14ac:dyDescent="0.2">
      <c r="A21" s="19" t="s">
        <v>35</v>
      </c>
      <c r="B21" s="19" t="s">
        <v>221</v>
      </c>
      <c r="C21" s="97" t="s">
        <v>74</v>
      </c>
      <c r="D21" s="12"/>
      <c r="E21" s="12"/>
      <c r="F21" s="12"/>
      <c r="G21" s="12">
        <f t="shared" si="1"/>
        <v>0</v>
      </c>
      <c r="H21" s="60"/>
    </row>
    <row r="22" spans="1:10" x14ac:dyDescent="0.2">
      <c r="A22" s="19" t="s">
        <v>39</v>
      </c>
      <c r="B22" s="19" t="s">
        <v>221</v>
      </c>
      <c r="C22" s="97" t="s">
        <v>75</v>
      </c>
      <c r="D22" s="12"/>
      <c r="E22" s="12"/>
      <c r="F22" s="12"/>
      <c r="G22" s="12">
        <f t="shared" si="1"/>
        <v>0</v>
      </c>
      <c r="H22" s="60"/>
    </row>
    <row r="23" spans="1:10" ht="25.5" x14ac:dyDescent="0.2">
      <c r="A23" s="19" t="s">
        <v>40</v>
      </c>
      <c r="B23" s="19" t="s">
        <v>221</v>
      </c>
      <c r="C23" s="97" t="s">
        <v>389</v>
      </c>
      <c r="D23" s="12"/>
      <c r="E23" s="12"/>
      <c r="F23" s="12"/>
      <c r="G23" s="12">
        <f t="shared" si="1"/>
        <v>0</v>
      </c>
      <c r="H23" s="60"/>
    </row>
    <row r="24" spans="1:10" s="7" customFormat="1" ht="38.25" x14ac:dyDescent="0.2">
      <c r="A24" s="10" t="s">
        <v>51</v>
      </c>
      <c r="B24" s="10" t="s">
        <v>221</v>
      </c>
      <c r="C24" s="99" t="s">
        <v>435</v>
      </c>
      <c r="D24" s="13">
        <f>SUM(D15:D23)</f>
        <v>0</v>
      </c>
      <c r="E24" s="13">
        <f>SUM(E15:E23)</f>
        <v>0</v>
      </c>
      <c r="F24" s="13">
        <f>SUM(F15:F23)</f>
        <v>0</v>
      </c>
      <c r="G24" s="13">
        <f>SUM(G15:G23)</f>
        <v>0</v>
      </c>
      <c r="H24" s="60"/>
      <c r="I24" s="60"/>
    </row>
    <row r="25" spans="1:10" x14ac:dyDescent="0.2">
      <c r="A25" s="19" t="s">
        <v>41</v>
      </c>
      <c r="B25" s="19" t="s">
        <v>221</v>
      </c>
      <c r="C25" s="97" t="s">
        <v>76</v>
      </c>
      <c r="D25" s="12"/>
      <c r="E25" s="12"/>
      <c r="F25" s="12"/>
      <c r="G25" s="12">
        <f t="shared" si="1"/>
        <v>0</v>
      </c>
      <c r="H25" s="60"/>
    </row>
    <row r="26" spans="1:10" x14ac:dyDescent="0.2">
      <c r="A26" s="19" t="s">
        <v>43</v>
      </c>
      <c r="B26" s="19" t="s">
        <v>221</v>
      </c>
      <c r="C26" s="98" t="s">
        <v>194</v>
      </c>
      <c r="D26" s="12"/>
      <c r="E26" s="12"/>
      <c r="F26" s="12"/>
      <c r="G26" s="12">
        <f t="shared" si="1"/>
        <v>0</v>
      </c>
      <c r="H26" s="60"/>
    </row>
    <row r="27" spans="1:10" x14ac:dyDescent="0.2">
      <c r="A27" s="19" t="s">
        <v>44</v>
      </c>
      <c r="B27" s="19" t="s">
        <v>221</v>
      </c>
      <c r="C27" s="97" t="s">
        <v>77</v>
      </c>
      <c r="D27" s="12"/>
      <c r="E27" s="12"/>
      <c r="F27" s="12"/>
      <c r="G27" s="12">
        <f t="shared" si="1"/>
        <v>0</v>
      </c>
      <c r="H27" s="60"/>
    </row>
    <row r="28" spans="1:10" s="7" customFormat="1" ht="38.25" x14ac:dyDescent="0.2">
      <c r="A28" s="10" t="s">
        <v>57</v>
      </c>
      <c r="B28" s="10" t="s">
        <v>221</v>
      </c>
      <c r="C28" s="101" t="s">
        <v>436</v>
      </c>
      <c r="D28" s="13">
        <f>SUM(D25:D27)</f>
        <v>0</v>
      </c>
      <c r="E28" s="13">
        <f>SUM(E25:E27)</f>
        <v>0</v>
      </c>
      <c r="F28" s="13">
        <f>SUM(F25:F27)</f>
        <v>0</v>
      </c>
      <c r="G28" s="13">
        <f>SUM(G25:G27)</f>
        <v>0</v>
      </c>
      <c r="H28" s="60"/>
      <c r="I28" s="60"/>
    </row>
    <row r="29" spans="1:10" s="6" customFormat="1" ht="25.5" x14ac:dyDescent="0.2">
      <c r="A29" s="11" t="s">
        <v>58</v>
      </c>
      <c r="B29" s="11" t="s">
        <v>221</v>
      </c>
      <c r="C29" s="102" t="s">
        <v>145</v>
      </c>
      <c r="D29" s="14">
        <f>+D24+D28</f>
        <v>0</v>
      </c>
      <c r="E29" s="14">
        <f>+E24+E28</f>
        <v>0</v>
      </c>
      <c r="F29" s="14">
        <f>+F24+F28</f>
        <v>0</v>
      </c>
      <c r="G29" s="14">
        <f>+G24+G28</f>
        <v>0</v>
      </c>
      <c r="H29" s="60"/>
      <c r="I29" s="60"/>
      <c r="J29" s="63"/>
    </row>
    <row r="30" spans="1:10" x14ac:dyDescent="0.2">
      <c r="A30" s="19" t="s">
        <v>45</v>
      </c>
      <c r="B30" s="19" t="s">
        <v>227</v>
      </c>
      <c r="C30" s="97" t="s">
        <v>79</v>
      </c>
      <c r="D30" s="12"/>
      <c r="E30" s="12"/>
      <c r="F30" s="12"/>
      <c r="G30" s="12">
        <f>SUM(D30:F30)</f>
        <v>0</v>
      </c>
      <c r="H30" s="60"/>
    </row>
    <row r="31" spans="1:10" s="7" customFormat="1" ht="25.5" x14ac:dyDescent="0.2">
      <c r="A31" s="10" t="s">
        <v>60</v>
      </c>
      <c r="B31" s="10" t="s">
        <v>227</v>
      </c>
      <c r="C31" s="99" t="s">
        <v>438</v>
      </c>
      <c r="D31" s="13">
        <f>+D30</f>
        <v>0</v>
      </c>
      <c r="E31" s="13">
        <f>+E30</f>
        <v>0</v>
      </c>
      <c r="F31" s="13">
        <f>+F30</f>
        <v>0</v>
      </c>
      <c r="G31" s="13">
        <f>+G30</f>
        <v>0</v>
      </c>
      <c r="H31" s="60"/>
    </row>
    <row r="32" spans="1:10" ht="25.5" x14ac:dyDescent="0.2">
      <c r="A32" s="19" t="s">
        <v>46</v>
      </c>
      <c r="B32" s="19" t="s">
        <v>227</v>
      </c>
      <c r="C32" s="97" t="s">
        <v>80</v>
      </c>
      <c r="D32" s="12"/>
      <c r="E32" s="12"/>
      <c r="F32" s="12"/>
      <c r="G32" s="12">
        <f>SUM(D32:F32)</f>
        <v>0</v>
      </c>
      <c r="H32" s="60"/>
    </row>
    <row r="33" spans="1:10" s="7" customFormat="1" ht="25.5" x14ac:dyDescent="0.2">
      <c r="A33" s="10" t="s">
        <v>81</v>
      </c>
      <c r="B33" s="10" t="s">
        <v>227</v>
      </c>
      <c r="C33" s="99" t="s">
        <v>437</v>
      </c>
      <c r="D33" s="13">
        <f>SUM(D32)</f>
        <v>0</v>
      </c>
      <c r="E33" s="13">
        <f>SUM(E32)</f>
        <v>0</v>
      </c>
      <c r="F33" s="13">
        <f>SUM(F32)</f>
        <v>0</v>
      </c>
      <c r="G33" s="13">
        <f>SUM(G32)</f>
        <v>0</v>
      </c>
      <c r="H33" s="60"/>
    </row>
    <row r="34" spans="1:10" s="6" customFormat="1" ht="38.25" x14ac:dyDescent="0.2">
      <c r="A34" s="11" t="s">
        <v>82</v>
      </c>
      <c r="B34" s="11" t="s">
        <v>227</v>
      </c>
      <c r="C34" s="100" t="s">
        <v>390</v>
      </c>
      <c r="D34" s="14">
        <f>+D31+D33</f>
        <v>0</v>
      </c>
      <c r="E34" s="14">
        <f>+E31+E33</f>
        <v>0</v>
      </c>
      <c r="F34" s="14">
        <f>+F31+F33</f>
        <v>0</v>
      </c>
      <c r="G34" s="14">
        <f>+G31+G33</f>
        <v>0</v>
      </c>
      <c r="H34" s="63"/>
      <c r="I34" s="63"/>
      <c r="J34" s="63"/>
    </row>
    <row r="35" spans="1:10" x14ac:dyDescent="0.2">
      <c r="D35" s="60"/>
      <c r="E35" s="60"/>
      <c r="F35" s="60"/>
      <c r="G35" s="60"/>
    </row>
    <row r="36" spans="1:10" x14ac:dyDescent="0.2">
      <c r="D36" s="60"/>
      <c r="E36" s="60"/>
      <c r="F36" s="60"/>
      <c r="G36" s="60"/>
    </row>
    <row r="37" spans="1:10" x14ac:dyDescent="0.2">
      <c r="D37" s="60"/>
      <c r="E37" s="60"/>
      <c r="F37" s="60"/>
      <c r="G37" s="60"/>
    </row>
    <row r="38" spans="1:10" x14ac:dyDescent="0.2">
      <c r="D38" s="60"/>
      <c r="E38" s="60"/>
      <c r="F38" s="60"/>
      <c r="G38" s="60"/>
    </row>
    <row r="39" spans="1:10" x14ac:dyDescent="0.2">
      <c r="D39" s="60"/>
      <c r="E39" s="60"/>
      <c r="F39" s="60"/>
      <c r="G39" s="60"/>
    </row>
    <row r="40" spans="1:10" x14ac:dyDescent="0.2">
      <c r="D40" s="60"/>
      <c r="E40" s="60"/>
      <c r="F40" s="60"/>
      <c r="G40" s="60"/>
    </row>
    <row r="41" spans="1:10" x14ac:dyDescent="0.2">
      <c r="D41" s="60"/>
      <c r="E41" s="60"/>
      <c r="F41" s="60"/>
      <c r="G41" s="60"/>
    </row>
    <row r="42" spans="1:10" x14ac:dyDescent="0.2">
      <c r="D42" s="60"/>
      <c r="E42" s="60"/>
      <c r="F42" s="60"/>
      <c r="G42" s="60"/>
    </row>
    <row r="43" spans="1:10" x14ac:dyDescent="0.2">
      <c r="D43" s="60"/>
      <c r="E43" s="60"/>
      <c r="F43" s="60"/>
      <c r="G43" s="60"/>
    </row>
    <row r="44" spans="1:10" x14ac:dyDescent="0.2">
      <c r="D44" s="60"/>
      <c r="E44" s="60"/>
      <c r="F44" s="60"/>
      <c r="G44" s="60"/>
    </row>
    <row r="45" spans="1:10" x14ac:dyDescent="0.2">
      <c r="D45" s="60"/>
      <c r="E45" s="60"/>
      <c r="F45" s="60"/>
      <c r="G45" s="60"/>
    </row>
    <row r="46" spans="1:10" x14ac:dyDescent="0.2">
      <c r="D46" s="60"/>
      <c r="E46" s="60"/>
      <c r="F46" s="60"/>
      <c r="G46" s="60"/>
    </row>
    <row r="47" spans="1:10" x14ac:dyDescent="0.2">
      <c r="D47" s="60"/>
      <c r="E47" s="60"/>
      <c r="F47" s="60"/>
      <c r="G47" s="60"/>
    </row>
    <row r="48" spans="1:10" x14ac:dyDescent="0.2">
      <c r="D48" s="60"/>
      <c r="E48" s="60"/>
      <c r="F48" s="60"/>
      <c r="G48" s="60"/>
    </row>
    <row r="49" spans="4:7" x14ac:dyDescent="0.2">
      <c r="D49" s="60"/>
      <c r="E49" s="60"/>
      <c r="F49" s="60"/>
      <c r="G49" s="60"/>
    </row>
    <row r="50" spans="4:7" x14ac:dyDescent="0.2">
      <c r="D50" s="60"/>
      <c r="E50" s="60"/>
      <c r="F50" s="60"/>
      <c r="G50" s="60"/>
    </row>
    <row r="51" spans="4:7" x14ac:dyDescent="0.2">
      <c r="D51" s="60"/>
      <c r="E51" s="60"/>
      <c r="F51" s="60"/>
      <c r="G51" s="60"/>
    </row>
    <row r="52" spans="4:7" x14ac:dyDescent="0.2">
      <c r="D52" s="60"/>
      <c r="E52" s="60"/>
      <c r="F52" s="60"/>
      <c r="G52" s="60"/>
    </row>
    <row r="53" spans="4:7" x14ac:dyDescent="0.2">
      <c r="D53" s="60"/>
      <c r="E53" s="60"/>
      <c r="F53" s="60"/>
      <c r="G53" s="60"/>
    </row>
    <row r="54" spans="4:7" x14ac:dyDescent="0.2">
      <c r="D54" s="60"/>
      <c r="E54" s="60"/>
      <c r="F54" s="60"/>
      <c r="G54" s="60"/>
    </row>
    <row r="55" spans="4:7" x14ac:dyDescent="0.2">
      <c r="D55" s="60"/>
      <c r="E55" s="60"/>
      <c r="F55" s="60"/>
      <c r="G55" s="60"/>
    </row>
    <row r="56" spans="4:7" x14ac:dyDescent="0.2">
      <c r="D56" s="60"/>
      <c r="E56" s="60"/>
      <c r="F56" s="60"/>
      <c r="G56" s="60"/>
    </row>
    <row r="57" spans="4:7" x14ac:dyDescent="0.2">
      <c r="D57" s="60"/>
      <c r="E57" s="60"/>
      <c r="F57" s="60"/>
      <c r="G57" s="60"/>
    </row>
    <row r="58" spans="4:7" x14ac:dyDescent="0.2">
      <c r="D58" s="60"/>
      <c r="E58" s="60"/>
      <c r="F58" s="60"/>
      <c r="G58" s="60"/>
    </row>
    <row r="59" spans="4:7" x14ac:dyDescent="0.2">
      <c r="D59" s="60"/>
      <c r="E59" s="60"/>
      <c r="F59" s="60"/>
      <c r="G59" s="60"/>
    </row>
    <row r="60" spans="4:7" x14ac:dyDescent="0.2">
      <c r="D60" s="60"/>
      <c r="E60" s="60"/>
      <c r="F60" s="60"/>
      <c r="G60" s="60"/>
    </row>
    <row r="61" spans="4:7" x14ac:dyDescent="0.2">
      <c r="D61" s="60"/>
      <c r="E61" s="60"/>
      <c r="F61" s="60"/>
      <c r="G61" s="60"/>
    </row>
    <row r="62" spans="4:7" x14ac:dyDescent="0.2">
      <c r="D62" s="60"/>
      <c r="E62" s="60"/>
      <c r="F62" s="60"/>
      <c r="G62" s="60"/>
    </row>
    <row r="63" spans="4:7" x14ac:dyDescent="0.2">
      <c r="D63" s="60"/>
      <c r="E63" s="60"/>
      <c r="F63" s="60"/>
      <c r="G63" s="60"/>
    </row>
    <row r="64" spans="4:7" x14ac:dyDescent="0.2">
      <c r="D64" s="60"/>
      <c r="E64" s="60"/>
      <c r="F64" s="60"/>
      <c r="G64" s="60"/>
    </row>
  </sheetData>
  <mergeCells count="1">
    <mergeCell ref="D1:G1"/>
  </mergeCells>
  <phoneticPr fontId="6" type="noConversion"/>
  <printOptions horizontalCentered="1"/>
  <pageMargins left="0.78740157480314965" right="0.78740157480314965" top="1.1811023622047245" bottom="0.98425196850393704" header="0.51181102362204722" footer="0.51181102362204722"/>
  <pageSetup paperSize="9" scale="91" orientation="portrait" r:id="rId1"/>
  <headerFooter alignWithMargins="0">
    <oddHeader>&amp;C10. melléklet a 4/2015. (II.20.) önkormányzati rendelethez
Budakalász Város Önkormányzat 
2015. évben  nyújtott támogatásai államháztartáson belülre és átadott pénzeszközei&amp;RAdatok E Ft-ban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Önkormányzat</vt:lpstr>
      <vt:lpstr>Polg. Hivatal</vt:lpstr>
      <vt:lpstr>Kispatak Óvoda</vt:lpstr>
      <vt:lpstr>Öregiskola</vt:lpstr>
      <vt:lpstr>Bölcsőde</vt:lpstr>
      <vt:lpstr>NATÜ</vt:lpstr>
      <vt:lpstr>Összesen</vt:lpstr>
      <vt:lpstr>9.támogatások, közhatalmi bev</vt:lpstr>
      <vt:lpstr>10.átadott</vt:lpstr>
      <vt:lpstr>11.tartalékok</vt:lpstr>
      <vt:lpstr>13.beruházások</vt:lpstr>
      <vt:lpstr>14.EU projektek</vt:lpstr>
      <vt:lpstr>15.stabilitási tv</vt:lpstr>
      <vt:lpstr>16.közvetett</vt:lpstr>
      <vt:lpstr>17.több éves</vt:lpstr>
      <vt:lpstr>18.mérleg bevétel</vt:lpstr>
      <vt:lpstr>19.mérleg kiadás</vt:lpstr>
      <vt:lpstr>20.ei. felhaszn ütemterv</vt:lpstr>
      <vt:lpstr>21.MŰKÖDÉS-FELHALMOZÁS MÉRLEG</vt:lpstr>
      <vt:lpstr>'20.ei. felhaszn ütemterv'!Nyomtatási_cím</vt:lpstr>
      <vt:lpstr>'11.tartalékok'!Nyomtatási_terület</vt:lpstr>
      <vt:lpstr>'13.beruházások'!Nyomtatási_terület</vt:lpstr>
      <vt:lpstr>'15.stabilitási tv'!Nyomtatási_terület</vt:lpstr>
      <vt:lpstr>'17.több éves'!Nyomtatási_terület</vt:lpstr>
      <vt:lpstr>'18.mérleg bevétel'!Nyomtatási_terület</vt:lpstr>
      <vt:lpstr>'19.mérleg kiadás'!Nyomtatási_terület</vt:lpstr>
      <vt:lpstr>'20.ei. felhaszn ütemterv'!Nyomtatási_terület</vt:lpstr>
      <vt:lpstr>'21.MŰKÖDÉS-FELHALMOZÁS MÉRLEG'!Nyomtatási_terület</vt:lpstr>
      <vt:lpstr>Bölcsőde!Nyomtatási_terület</vt:lpstr>
      <vt:lpstr>'Kispatak Óvoda'!Nyomtatási_terület</vt:lpstr>
      <vt:lpstr>NATÜ!Nyomtatási_terület</vt:lpstr>
      <vt:lpstr>Önkormányzat!Nyomtatási_terület</vt:lpstr>
      <vt:lpstr>Öregiskola!Nyomtatási_terület</vt:lpstr>
      <vt:lpstr>Összesen!Nyomtatási_terület</vt:lpstr>
      <vt:lpstr>'Polg. Hivatal'!Nyomtatási_terület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Balsai Judit</dc:creator>
  <cp:lastModifiedBy>Perlaki Zoltán</cp:lastModifiedBy>
  <cp:lastPrinted>2024-04-08T11:26:55Z</cp:lastPrinted>
  <dcterms:created xsi:type="dcterms:W3CDTF">2013-02-07T20:54:56Z</dcterms:created>
  <dcterms:modified xsi:type="dcterms:W3CDTF">2025-04-04T10:38:47Z</dcterms:modified>
</cp:coreProperties>
</file>