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599" firstSheet="1" activeTab="1"/>
  </bookViews>
  <sheets>
    <sheet name="1. melléklet_BEVÉTEL_KIADÁS" sheetId="1" state="hidden" r:id="rId1"/>
    <sheet name="4b.sz.m.Bevételek" sheetId="2" r:id="rId2"/>
    <sheet name="3.2.sz.mfelh.bev.részl ÁFA külö" sheetId="3" state="hidden" r:id="rId3"/>
    <sheet name="6b.sz.m.Kiadások" sheetId="4" r:id="rId4"/>
    <sheet name="5.sz.m.korm.funkciónként " sheetId="5" state="hidden" r:id="rId5"/>
    <sheet name="7.sz.m.ütemterv" sheetId="6" state="hidden" r:id="rId6"/>
  </sheets>
  <definedNames>
    <definedName name="_xlnm.Print_Titles" localSheetId="1">'4b.sz.m.Bevételek'!$1:$4</definedName>
    <definedName name="_xlnm.Print_Area" localSheetId="0">'1. melléklet_BEVÉTEL_KIADÁS'!$A$1:$D$59</definedName>
    <definedName name="_xlnm.Print_Area" localSheetId="2">'3.2.sz.mfelh.bev.részl ÁFA külö'!$A$1:$H$32</definedName>
    <definedName name="_xlnm.Print_Area" localSheetId="1">'4b.sz.m.Bevételek'!$A$1:$E$68</definedName>
    <definedName name="_xlnm.Print_Area" localSheetId="4">'5.sz.m.korm.funkciónként '!$A$1:$C$12</definedName>
    <definedName name="_xlnm.Print_Area" localSheetId="3">'6b.sz.m.Kiadások'!$A$1:$E$26</definedName>
    <definedName name="_xlnm.Print_Area" localSheetId="5">'7.sz.m.ütemterv'!$A$1:$O$28</definedName>
  </definedNames>
  <calcPr fullCalcOnLoad="1"/>
</workbook>
</file>

<file path=xl/comments3.xml><?xml version="1.0" encoding="utf-8"?>
<comments xmlns="http://schemas.openxmlformats.org/spreadsheetml/2006/main">
  <authors>
    <author>F?l?p Gy?rgyn?</author>
  </authors>
  <commentList>
    <comment ref="C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C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D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D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F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G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F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G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</commentList>
</comments>
</file>

<file path=xl/sharedStrings.xml><?xml version="1.0" encoding="utf-8"?>
<sst xmlns="http://schemas.openxmlformats.org/spreadsheetml/2006/main" count="323" uniqueCount="275">
  <si>
    <t>Vízügyi építési alap bevételei</t>
  </si>
  <si>
    <t>Felhalmozási célú pénzeszköz átvétel összesen(+8+…11):</t>
  </si>
  <si>
    <t>Személyi juttatások</t>
  </si>
  <si>
    <t>Megnevezés</t>
  </si>
  <si>
    <t>előirányzat</t>
  </si>
  <si>
    <t>sorszám</t>
  </si>
  <si>
    <t>Telekadó</t>
  </si>
  <si>
    <t>Viziközmű bérleti díj</t>
  </si>
  <si>
    <t>SZJA helyben maradó része</t>
  </si>
  <si>
    <t>Normatív állami hozzájárulás</t>
  </si>
  <si>
    <t>Gépjárműadó</t>
  </si>
  <si>
    <t>Ingatlan értékesítés</t>
  </si>
  <si>
    <t>4561/8 és 4561/9 hrsz.építési telek</t>
  </si>
  <si>
    <t>Túlkerítések miatt</t>
  </si>
  <si>
    <t xml:space="preserve">Felhalmozási célú pénzeszköz átvétel </t>
  </si>
  <si>
    <t xml:space="preserve">Pénzmaradvány  </t>
  </si>
  <si>
    <t>Sorszám</t>
  </si>
  <si>
    <t>MEGNEVEZÉS</t>
  </si>
  <si>
    <t>Változás</t>
  </si>
  <si>
    <t>%-ban</t>
  </si>
  <si>
    <t>I.</t>
  </si>
  <si>
    <t>MŰKÖDÉSI BEVÉTELEK</t>
  </si>
  <si>
    <t>1.</t>
  </si>
  <si>
    <t>2.</t>
  </si>
  <si>
    <t>Sajátos működési bevételek</t>
  </si>
  <si>
    <t>Építményadó</t>
  </si>
  <si>
    <t>3.</t>
  </si>
  <si>
    <t>Átengedett központi adók</t>
  </si>
  <si>
    <t>4.</t>
  </si>
  <si>
    <t>Talajterhelési díj</t>
  </si>
  <si>
    <t>Helység bérlet</t>
  </si>
  <si>
    <t>5.</t>
  </si>
  <si>
    <t>Központosított előirányzat</t>
  </si>
  <si>
    <t>Német Nemzetiségi Önkormányzat támogatása</t>
  </si>
  <si>
    <t>6.</t>
  </si>
  <si>
    <t>7.</t>
  </si>
  <si>
    <t>Működési célú hitelfelvétel</t>
  </si>
  <si>
    <t>8.</t>
  </si>
  <si>
    <t>II.</t>
  </si>
  <si>
    <t>FELHALMOZÁSI ÉS TŐKE JELLEGŰ BEVÉTELEK</t>
  </si>
  <si>
    <t>Felhalmazási célú átvétel:</t>
  </si>
  <si>
    <t xml:space="preserve">Felhalmozási célú hitel felvétel </t>
  </si>
  <si>
    <t xml:space="preserve">        Közműfejlesztési számla</t>
  </si>
  <si>
    <t xml:space="preserve">           Zsíroshegyi I.ütem csatorna beruházás</t>
  </si>
  <si>
    <t>III.</t>
  </si>
  <si>
    <t>IV.</t>
  </si>
  <si>
    <t>I</t>
  </si>
  <si>
    <t xml:space="preserve">MŰKÖDÉSI KIADÁSOK </t>
  </si>
  <si>
    <t>Dologi kiadások</t>
  </si>
  <si>
    <t>FELHALMOZÁSI KIADÁSOK:</t>
  </si>
  <si>
    <t>FELHALMOZÁSI KIADÁSOK ÖSSZESEN (1……3):</t>
  </si>
  <si>
    <t>KIADÁSOK MINDÖSSZESEN:</t>
  </si>
  <si>
    <t>Helyi adók</t>
  </si>
  <si>
    <t>Ingatlanok értékesítése</t>
  </si>
  <si>
    <t>Bérpolítikai intézkedések (kereset kiegészítés )</t>
  </si>
  <si>
    <t xml:space="preserve">Felhalmozási hitel felvétel  </t>
  </si>
  <si>
    <t>Kötvény számla</t>
  </si>
  <si>
    <t>Vagyonalap</t>
  </si>
  <si>
    <r>
      <t xml:space="preserve">Zsíroshegyi I.ütem csatorna beruházás </t>
    </r>
    <r>
      <rPr>
        <b/>
        <sz val="9"/>
        <rFont val="Arial CE"/>
        <family val="0"/>
      </rPr>
      <t>(Hitel törlesztés 19 680 eFT)</t>
    </r>
  </si>
  <si>
    <t>Greszl F.u 4317 hrsz</t>
  </si>
  <si>
    <t>Ingatlan értékesítés összesen (bruttó )1+….5) :</t>
  </si>
  <si>
    <t>Pénzmaradvány  összesem (16+..22):</t>
  </si>
  <si>
    <t>Vízügyi építési alap</t>
  </si>
  <si>
    <t>Alap-tevékenység</t>
  </si>
  <si>
    <t>FELHALMOZÁSI BEVÉTELEK MINDÖSSZESEN (9+18+23+24):</t>
  </si>
  <si>
    <t xml:space="preserve">        Vízügyi építési alap számla</t>
  </si>
  <si>
    <t xml:space="preserve">        Kötvénykibocsátásból</t>
  </si>
  <si>
    <t>MŰKÖDÉSI KIADÁSOK ÖSSZESEN (1…..7):</t>
  </si>
  <si>
    <t xml:space="preserve">        Vagyonalap</t>
  </si>
  <si>
    <t xml:space="preserve">Intézményi térítési díjak, </t>
  </si>
  <si>
    <t>Iparűzési adó</t>
  </si>
  <si>
    <t>Adópótlék adóbírság</t>
  </si>
  <si>
    <t xml:space="preserve">SZJA-ból jövedelem differenciálódás miatt </t>
  </si>
  <si>
    <t>Egyéb sajátos működési bevételek</t>
  </si>
  <si>
    <t>Építéshatósági bírság</t>
  </si>
  <si>
    <t>Helyszini és szabálysértési bírság</t>
  </si>
  <si>
    <t xml:space="preserve">Föld bérlet </t>
  </si>
  <si>
    <t>Állami hozzájárulás</t>
  </si>
  <si>
    <t>OEP finanszírozás</t>
  </si>
  <si>
    <t>Lakossági víz-csatorna díjtámogatás</t>
  </si>
  <si>
    <t>Pályázat ÁROP-3.A.1/A-2008-0016</t>
  </si>
  <si>
    <t>TÁMOP 3.1.4-08/1</t>
  </si>
  <si>
    <t>Pénzmaradvány bevétele (működési )</t>
  </si>
  <si>
    <t>Vagyon gazdálkodási műveletek bruttó bevételei</t>
  </si>
  <si>
    <t xml:space="preserve">          Zsiroshegy I.ütem csatorna beruházás</t>
  </si>
  <si>
    <t xml:space="preserve">          Vízügyi építési alap bevételei</t>
  </si>
  <si>
    <t xml:space="preserve">          Közcélú hozzájárulás</t>
  </si>
  <si>
    <r>
      <t xml:space="preserve">          </t>
    </r>
    <r>
      <rPr>
        <sz val="10"/>
        <rFont val="Arial CE"/>
        <family val="0"/>
      </rPr>
      <t>Pályázatok</t>
    </r>
  </si>
  <si>
    <t>Pénzmaradvány bevétele:</t>
  </si>
  <si>
    <t>FELHALMOZÁSI ÉS TŐKE JELLEGŰ BEVÉTELEK ÖSSZESEN</t>
  </si>
  <si>
    <t>EGYÉB FINANSZIROZÁSI BEVÉTELEK</t>
  </si>
  <si>
    <t>BEVÉTELEK MINDÖSSZESEN(I+II+III)</t>
  </si>
  <si>
    <t>Változás %-ban</t>
  </si>
  <si>
    <t>Rozmaring u</t>
  </si>
  <si>
    <r>
      <t>Ber.c.tám.ért.Bev</t>
    </r>
    <r>
      <rPr>
        <b/>
        <sz val="8"/>
        <rFont val="Arial CE"/>
        <family val="0"/>
      </rPr>
      <t>(Felszinivíz)</t>
    </r>
  </si>
  <si>
    <t>Elmaradt pályázati bevétel(Óvoda,Főtér)</t>
  </si>
  <si>
    <t>Általános Iskola pályázati bevétel energetikai felúj.</t>
  </si>
  <si>
    <t xml:space="preserve">Helyi lakosok felajánlása </t>
  </si>
  <si>
    <t>Idegenforgalmi adó tartózkodás után</t>
  </si>
  <si>
    <t>Mozgássérültek támogatása</t>
  </si>
  <si>
    <t xml:space="preserve">Egyéb sajátos  bevételek : lakbér </t>
  </si>
  <si>
    <t>Egyéb sajátos  bevételek :közterület foglalás</t>
  </si>
  <si>
    <t>Vis.maior pályázati bevétel</t>
  </si>
  <si>
    <t xml:space="preserve">Bevételek </t>
  </si>
  <si>
    <t>Kiadások</t>
  </si>
  <si>
    <t>BEVÉTELEK MEGNEVEZÉSE</t>
  </si>
  <si>
    <t>BEVÉTELEK ÖSSZESEN:</t>
  </si>
  <si>
    <t>KIADÁSOK MEGNEVEZÉSE</t>
  </si>
  <si>
    <t>KIADÁSOK ÖSSZESEN</t>
  </si>
  <si>
    <t>PÉNZKÉSZLET /bevétel-kiadás/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</si>
  <si>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</si>
  <si>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</si>
  <si>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</si>
  <si>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</si>
  <si>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</si>
  <si>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</si>
  <si>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</si>
  <si>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</si>
  <si>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</si>
  <si>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</si>
  <si>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</si>
  <si>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</si>
  <si>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</t>
  </si>
  <si>
    <t>2011.évi eredeti</t>
  </si>
  <si>
    <t>Eredeti</t>
  </si>
  <si>
    <t>2011.évi 1.sz. módosítás</t>
  </si>
  <si>
    <t>Kút utca 6/a 1978/4 hrsz építési telek</t>
  </si>
  <si>
    <t>Bánya u 951/1 hrsz.építési telek</t>
  </si>
  <si>
    <t>Értékesített tárgyi eszközök és immat. Javak ÁFÁ-ja</t>
  </si>
  <si>
    <t>Víziközmű bérleti díj ÁFA</t>
  </si>
  <si>
    <t>Víziközmű bérleti díj</t>
  </si>
  <si>
    <t>2011.évi 2.sz. módosítás</t>
  </si>
  <si>
    <t>2011.évi 2. sz.módosított</t>
  </si>
  <si>
    <t>2011.évi 1.sz.módosított</t>
  </si>
  <si>
    <t>Általános Iskola sportpadló pályázat bevétele</t>
  </si>
  <si>
    <t>Óvoda bruházás ÁFA kompenzációja</t>
  </si>
  <si>
    <t xml:space="preserve">2010-es felhalmozási célú pénzmaradvány </t>
  </si>
  <si>
    <t>Előző évi műk. Célú pénzeszk. Átvétel alulfinanszírozás miatt</t>
  </si>
  <si>
    <t>Érdekeltségnövelő támogatás</t>
  </si>
  <si>
    <t>összesen (eFt)</t>
  </si>
  <si>
    <t>5=4/3 %</t>
  </si>
  <si>
    <t>Egyenleg</t>
  </si>
  <si>
    <t>Halmozódás mentesen:</t>
  </si>
  <si>
    <t>ÖSSZESEN:</t>
  </si>
  <si>
    <t>5=4/3 (%)</t>
  </si>
  <si>
    <t>2014.évi er. e.i.</t>
  </si>
  <si>
    <t xml:space="preserve">2014.évi eredeti </t>
  </si>
  <si>
    <t>BEVÉTELEK ÖSSZESEN</t>
  </si>
  <si>
    <t>Kormányzati funkció</t>
  </si>
  <si>
    <t>082042 1 Könyvtári állomány gyarapítása, nyílvántartása</t>
  </si>
  <si>
    <t>082043 1 Könyvtári állomány feltárása, megőrzése, védelme</t>
  </si>
  <si>
    <t>082044 1 Könyvtári szolgáltatások</t>
  </si>
  <si>
    <t>082091 1 Közművelődési közösségi és társadalmi részvétel fejlesztése</t>
  </si>
  <si>
    <t>086020 1 Helyi közösségi tér biztosítása és működtetése</t>
  </si>
  <si>
    <t>018030 1 Támogatási célú finanszírozási műveletek</t>
  </si>
  <si>
    <t>2015.évi er. e.i.</t>
  </si>
  <si>
    <t>2015. össz.</t>
  </si>
  <si>
    <t>Működési bevételek</t>
  </si>
  <si>
    <t>B4</t>
  </si>
  <si>
    <t>K1</t>
  </si>
  <si>
    <t>B1</t>
  </si>
  <si>
    <t>B3</t>
  </si>
  <si>
    <t>B6</t>
  </si>
  <si>
    <t>B2</t>
  </si>
  <si>
    <t>B5</t>
  </si>
  <si>
    <t>Finanszírozási bevételek</t>
  </si>
  <si>
    <t>Intézményfinanszírozás állami támogatáson felül</t>
  </si>
  <si>
    <t>Munkaadókat terhelő járulékok és szociális hj. adó</t>
  </si>
  <si>
    <t>K2</t>
  </si>
  <si>
    <t>K3</t>
  </si>
  <si>
    <t>K31</t>
  </si>
  <si>
    <t>K32</t>
  </si>
  <si>
    <t>K33</t>
  </si>
  <si>
    <t>K34</t>
  </si>
  <si>
    <t>K35</t>
  </si>
  <si>
    <t>Készletbeszerzés</t>
  </si>
  <si>
    <t>Kommunikációs szolgáltatások</t>
  </si>
  <si>
    <t>Szolgáltatási kiadások</t>
  </si>
  <si>
    <t>Kiküldetések, reklám- és propagandakiadások</t>
  </si>
  <si>
    <t>Különféle befizetések és egyéb dologi kiadások</t>
  </si>
  <si>
    <t>K4</t>
  </si>
  <si>
    <t>Ellátottak pénzbeli juttatásai</t>
  </si>
  <si>
    <t>K5</t>
  </si>
  <si>
    <t>Egyéb működési célú kiadások</t>
  </si>
  <si>
    <t>K6</t>
  </si>
  <si>
    <t>Beruházások</t>
  </si>
  <si>
    <t>K7</t>
  </si>
  <si>
    <t>K8</t>
  </si>
  <si>
    <t>Felújítások</t>
  </si>
  <si>
    <t>Egyéb felhalmozási célú kiadások</t>
  </si>
  <si>
    <t>K9</t>
  </si>
  <si>
    <t>Finanszírozási kiadások</t>
  </si>
  <si>
    <t>Irányító szervi támogatás folyósítása</t>
  </si>
  <si>
    <t>B8</t>
  </si>
  <si>
    <t>B11</t>
  </si>
  <si>
    <t>B16</t>
  </si>
  <si>
    <t>B34,351,355</t>
  </si>
  <si>
    <t>B354</t>
  </si>
  <si>
    <t>B36</t>
  </si>
  <si>
    <t>B65</t>
  </si>
  <si>
    <t>B21</t>
  </si>
  <si>
    <t>B25</t>
  </si>
  <si>
    <t>B52</t>
  </si>
  <si>
    <t>B53</t>
  </si>
  <si>
    <t>B7</t>
  </si>
  <si>
    <t>B75</t>
  </si>
  <si>
    <t>B81</t>
  </si>
  <si>
    <t>B811</t>
  </si>
  <si>
    <t>B812</t>
  </si>
  <si>
    <t>B813</t>
  </si>
  <si>
    <t>B816</t>
  </si>
  <si>
    <t>1. Működési célú támogatások államháztartáson belülről</t>
  </si>
  <si>
    <t>Önkormányzatok működési támogatásai</t>
  </si>
  <si>
    <t>Egyéb működési c.támogatások államháztartáson belülről</t>
  </si>
  <si>
    <t xml:space="preserve">2. Közhatalmi bevételek  </t>
  </si>
  <si>
    <t>Gépjárműadók</t>
  </si>
  <si>
    <t>Egyéb közhatalmi bevételek</t>
  </si>
  <si>
    <t>3. Működési bevételek</t>
  </si>
  <si>
    <t>4. Működési célú átvett pénzeszközök</t>
  </si>
  <si>
    <t>Egyéb működési célú átvett pénzeszközök</t>
  </si>
  <si>
    <t>II. Felhalmozási költségvetés  összesen</t>
  </si>
  <si>
    <t>1.Felhalmozási célú támogatások államháztartáson belülről</t>
  </si>
  <si>
    <t>Felhalmozási célú önkormányzati támogatások</t>
  </si>
  <si>
    <t>Egyéb felhalmozási c..támogatások államháztartáson belülről</t>
  </si>
  <si>
    <t>2. Felhalmozási bevételek</t>
  </si>
  <si>
    <t>Egyéb tárgyi eszközök értékesítése</t>
  </si>
  <si>
    <t>3. Felhalmozási célú átvett pénzeszközök</t>
  </si>
  <si>
    <t>Egyéb felhalmozási célú átvett pénzeszközök</t>
  </si>
  <si>
    <t>FINANSZÍROZÁSI BEVÉTELEK</t>
  </si>
  <si>
    <t>I. Belföldi finanszírozás bevételei</t>
  </si>
  <si>
    <t>1. Hitel-, kölcsönfelvétel pénzügyi vállalkozástól</t>
  </si>
  <si>
    <t>2. Belföldi értékpapírok bevételei</t>
  </si>
  <si>
    <t>3. Maradvány igénybevétele</t>
  </si>
  <si>
    <t>4. Központi, irányítószervi támogatás</t>
  </si>
  <si>
    <t>B1-B7</t>
  </si>
  <si>
    <t>KÖLTSÉGVETÉSI BEVÉTELEK</t>
  </si>
  <si>
    <t>KÖLTSÉGVETÉSI KIADÁSOK</t>
  </si>
  <si>
    <t>I. Működési költségvetés összesen</t>
  </si>
  <si>
    <t>1. Személyi juttatások</t>
  </si>
  <si>
    <t>2. Munkaadókat terhelő járulékok és szociális hozzájárulási adó</t>
  </si>
  <si>
    <t>3. Dologi  kiadások</t>
  </si>
  <si>
    <t>4. Ellátottak pénzbeli juttatásai</t>
  </si>
  <si>
    <t>5. Egyéb működési célú kiadások</t>
  </si>
  <si>
    <t>A helyi önkormányzatok előző évi elszámolásából származó kiadások</t>
  </si>
  <si>
    <t>Egyéb működési célú támogatások államháztartáson kívülre</t>
  </si>
  <si>
    <t>Tartalékok</t>
  </si>
  <si>
    <t>II. Felhalmozási költségvetés összesen</t>
  </si>
  <si>
    <t>1. Beruházások</t>
  </si>
  <si>
    <t>2. Felújítások</t>
  </si>
  <si>
    <t>3. Egyéb felhalmozási célú kiadások</t>
  </si>
  <si>
    <t>Egyéb felhalmozási célú támogatások államháztartáson belülre</t>
  </si>
  <si>
    <t>Egyéb felhalmozási célú támogatások államháztartáson kívülre</t>
  </si>
  <si>
    <t>FINANSZÍROZÁSI KIADÁSOK</t>
  </si>
  <si>
    <t>I. Belföldi finanszírozás kiadásai</t>
  </si>
  <si>
    <t>1. Hitel-, kölcsöntörlesztés államháztartáson kívülre</t>
  </si>
  <si>
    <t>2. Belföldi értékpapírok kiadásai</t>
  </si>
  <si>
    <t>3. Központi, irányítószervi támogatás folyósítása</t>
  </si>
  <si>
    <t>K1-K8</t>
  </si>
  <si>
    <t>K5021</t>
  </si>
  <si>
    <t>K512</t>
  </si>
  <si>
    <t>K513</t>
  </si>
  <si>
    <t>K84</t>
  </si>
  <si>
    <t>K89</t>
  </si>
  <si>
    <t>K91</t>
  </si>
  <si>
    <t>K911</t>
  </si>
  <si>
    <t>K912</t>
  </si>
  <si>
    <t>K915</t>
  </si>
  <si>
    <t>Kiadások összesen</t>
  </si>
  <si>
    <t>Bevételek összesen</t>
  </si>
  <si>
    <t>Bevételek</t>
  </si>
  <si>
    <t>Állami támogatás</t>
  </si>
  <si>
    <t>2016. évi eredeti terv</t>
  </si>
  <si>
    <t xml:space="preserve"> 2016. évi eredeti előirányzat</t>
  </si>
  <si>
    <t xml:space="preserve"> 2017. évi eredeti előirányzat</t>
  </si>
  <si>
    <t>2017. évi eredeti terv</t>
  </si>
</sst>
</file>

<file path=xl/styles.xml><?xml version="1.0" encoding="utf-8"?>
<styleSheet xmlns="http://schemas.openxmlformats.org/spreadsheetml/2006/main">
  <numFmts count="4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0"/>
    <numFmt numFmtId="165" formatCode="#,##0.000"/>
    <numFmt numFmtId="166" formatCode="#,##0.0"/>
    <numFmt numFmtId="167" formatCode="_-* #,##0.000\ _F_t_-;\-* #,##0.000\ _F_t_-;_-* &quot;-&quot;??\ _F_t_-;_-@_-"/>
    <numFmt numFmtId="168" formatCode="#,##0.00000"/>
    <numFmt numFmtId="169" formatCode="_-* #,##0.0\ _F_t_-;\-* #,##0.0\ _F_t_-;_-* &quot;-&quot;??\ _F_t_-;_-@_-"/>
    <numFmt numFmtId="170" formatCode="_-* #,##0\ _F_t_-;\-* #,##0\ _F_t_-;_-* &quot;-&quot;??\ _F_t_-;_-@_-"/>
    <numFmt numFmtId="171" formatCode="0.0"/>
    <numFmt numFmtId="172" formatCode="#,##0.000000"/>
    <numFmt numFmtId="173" formatCode="#,##0.0000000"/>
    <numFmt numFmtId="174" formatCode="#,##0_ ;[Red]\-#,##0\ "/>
    <numFmt numFmtId="175" formatCode="0.000"/>
    <numFmt numFmtId="176" formatCode="#,##0.0_ ;[Red]\-#,##0.0\ "/>
    <numFmt numFmtId="177" formatCode="#,##0.00_ ;[Red]\-#,##0.00\ "/>
    <numFmt numFmtId="178" formatCode="#,##0.000_ ;[Red]\-#,##0.000\ 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0.000%"/>
    <numFmt numFmtId="183" formatCode="[$-40E]mmmm\ d\.;@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%"/>
    <numFmt numFmtId="190" formatCode="[$-40E]yyyy\.\ mmmm\ d\."/>
    <numFmt numFmtId="191" formatCode="_-* #,##0.0000\ _F_t_-;\-* #,##0.0000\ _F_t_-;_-* &quot;-&quot;??\ _F_t_-;_-@_-"/>
    <numFmt numFmtId="192" formatCode="#,##0_ ;\-#,##0\ "/>
    <numFmt numFmtId="193" formatCode="_-* #,##0.0\ &quot;Ft&quot;_-;\-* #,##0.0\ &quot;Ft&quot;_-;_-* &quot;-&quot;??\ &quot;Ft&quot;_-;_-@_-"/>
    <numFmt numFmtId="194" formatCode="_-* #,##0\ &quot;Ft&quot;_-;\-* #,##0\ &quot;Ft&quot;_-;_-* &quot;-&quot;??\ &quot;Ft&quot;_-;_-@_-"/>
    <numFmt numFmtId="195" formatCode="0_ ;\-0\ "/>
    <numFmt numFmtId="196" formatCode="_-* #,##0.000\ _F_t_-;\-* #,##0.000\ _F_t_-;_-* &quot;-&quot;???\ _F_t_-;_-@_-"/>
    <numFmt numFmtId="197" formatCode="_-* #,##0.0\ _F_t_-;\-* #,##0.0\ _F_t_-;_-* &quot;-&quot;\ _F_t_-;_-@_-"/>
    <numFmt numFmtId="198" formatCode="_-* #,##0.00\ _F_t_-;\-* #,##0.00\ _F_t_-;_-* &quot;-&quot;\ _F_t_-;_-@_-"/>
    <numFmt numFmtId="199" formatCode="_-* #,##0.000\ _F_t_-;\-* #,##0.000\ _F_t_-;_-* &quot;-&quot;\ _F_t_-;_-@_-"/>
    <numFmt numFmtId="200" formatCode="#,##0\ _F_t"/>
  </numFmts>
  <fonts count="59">
    <font>
      <sz val="10"/>
      <name val="Arial"/>
      <family val="0"/>
    </font>
    <font>
      <sz val="10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8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9"/>
      <name val="Arial CE"/>
      <family val="2"/>
    </font>
    <font>
      <b/>
      <sz val="11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0"/>
    </font>
    <font>
      <b/>
      <sz val="12"/>
      <name val="Arial"/>
      <family val="2"/>
    </font>
    <font>
      <i/>
      <sz val="9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2"/>
      <name val="Garamond"/>
      <family val="1"/>
    </font>
    <font>
      <b/>
      <sz val="13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4" fillId="0" borderId="14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4" fillId="0" borderId="13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7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9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4" xfId="0" applyFont="1" applyBorder="1" applyAlignment="1">
      <alignment/>
    </xf>
    <xf numFmtId="0" fontId="1" fillId="0" borderId="20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14" fillId="0" borderId="18" xfId="0" applyFont="1" applyBorder="1" applyAlignment="1">
      <alignment/>
    </xf>
    <xf numFmtId="3" fontId="1" fillId="0" borderId="14" xfId="0" applyNumberFormat="1" applyFont="1" applyBorder="1" applyAlignment="1">
      <alignment horizontal="right"/>
    </xf>
    <xf numFmtId="0" fontId="14" fillId="0" borderId="21" xfId="0" applyFont="1" applyBorder="1" applyAlignment="1">
      <alignment/>
    </xf>
    <xf numFmtId="3" fontId="14" fillId="0" borderId="21" xfId="0" applyNumberFormat="1" applyFont="1" applyFill="1" applyBorder="1" applyAlignment="1">
      <alignment/>
    </xf>
    <xf numFmtId="0" fontId="14" fillId="33" borderId="22" xfId="0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1" fillId="0" borderId="0" xfId="0" applyFont="1" applyFill="1" applyAlignment="1">
      <alignment/>
    </xf>
    <xf numFmtId="0" fontId="14" fillId="34" borderId="15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3" fontId="14" fillId="34" borderId="15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4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4" fillId="0" borderId="14" xfId="0" applyFont="1" applyBorder="1" applyAlignment="1">
      <alignment horizontal="center"/>
    </xf>
    <xf numFmtId="3" fontId="14" fillId="0" borderId="14" xfId="0" applyNumberFormat="1" applyFont="1" applyBorder="1" applyAlignment="1">
      <alignment horizontal="right"/>
    </xf>
    <xf numFmtId="3" fontId="14" fillId="0" borderId="13" xfId="0" applyNumberFormat="1" applyFont="1" applyBorder="1" applyAlignment="1">
      <alignment horizontal="right"/>
    </xf>
    <xf numFmtId="0" fontId="14" fillId="35" borderId="21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33" borderId="21" xfId="0" applyFont="1" applyFill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34" borderId="15" xfId="0" applyFont="1" applyFill="1" applyBorder="1" applyAlignment="1">
      <alignment horizontal="center"/>
    </xf>
    <xf numFmtId="3" fontId="14" fillId="0" borderId="0" xfId="0" applyNumberFormat="1" applyFont="1" applyAlignment="1">
      <alignment/>
    </xf>
    <xf numFmtId="0" fontId="14" fillId="0" borderId="0" xfId="0" applyFont="1" applyFill="1" applyAlignment="1">
      <alignment horizontal="right"/>
    </xf>
    <xf numFmtId="3" fontId="0" fillId="0" borderId="0" xfId="0" applyNumberFormat="1" applyAlignment="1">
      <alignment/>
    </xf>
    <xf numFmtId="3" fontId="0" fillId="0" borderId="23" xfId="0" applyNumberFormat="1" applyFill="1" applyBorder="1" applyAlignment="1">
      <alignment/>
    </xf>
    <xf numFmtId="0" fontId="14" fillId="0" borderId="2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3" fontId="4" fillId="0" borderId="13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2" fillId="0" borderId="13" xfId="0" applyFont="1" applyBorder="1" applyAlignment="1">
      <alignment horizontal="left" wrapText="1"/>
    </xf>
    <xf numFmtId="0" fontId="14" fillId="0" borderId="13" xfId="0" applyFont="1" applyBorder="1" applyAlignment="1">
      <alignment/>
    </xf>
    <xf numFmtId="0" fontId="14" fillId="0" borderId="15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43" fontId="1" fillId="0" borderId="0" xfId="40" applyFont="1" applyAlignment="1">
      <alignment/>
    </xf>
    <xf numFmtId="3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/>
    </xf>
    <xf numFmtId="3" fontId="14" fillId="0" borderId="13" xfId="0" applyNumberFormat="1" applyFont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24" xfId="0" applyFont="1" applyBorder="1" applyAlignment="1">
      <alignment/>
    </xf>
    <xf numFmtId="0" fontId="16" fillId="0" borderId="25" xfId="0" applyFont="1" applyBorder="1" applyAlignment="1">
      <alignment/>
    </xf>
    <xf numFmtId="9" fontId="14" fillId="0" borderId="24" xfId="67" applyFont="1" applyBorder="1" applyAlignment="1">
      <alignment/>
    </xf>
    <xf numFmtId="0" fontId="14" fillId="0" borderId="25" xfId="0" applyFont="1" applyBorder="1" applyAlignment="1">
      <alignment/>
    </xf>
    <xf numFmtId="3" fontId="14" fillId="0" borderId="24" xfId="0" applyNumberFormat="1" applyFont="1" applyFill="1" applyBorder="1" applyAlignment="1">
      <alignment/>
    </xf>
    <xf numFmtId="0" fontId="5" fillId="0" borderId="18" xfId="0" applyFont="1" applyBorder="1" applyAlignment="1">
      <alignment horizontal="left"/>
    </xf>
    <xf numFmtId="3" fontId="14" fillId="0" borderId="24" xfId="0" applyNumberFormat="1" applyFont="1" applyBorder="1" applyAlignment="1">
      <alignment/>
    </xf>
    <xf numFmtId="0" fontId="14" fillId="0" borderId="26" xfId="0" applyFont="1" applyBorder="1" applyAlignment="1">
      <alignment/>
    </xf>
    <xf numFmtId="0" fontId="1" fillId="0" borderId="27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14" fillId="0" borderId="22" xfId="0" applyFont="1" applyFill="1" applyBorder="1" applyAlignment="1">
      <alignment/>
    </xf>
    <xf numFmtId="0" fontId="14" fillId="0" borderId="22" xfId="0" applyFont="1" applyBorder="1" applyAlignment="1">
      <alignment/>
    </xf>
    <xf numFmtId="0" fontId="14" fillId="0" borderId="15" xfId="0" applyFont="1" applyBorder="1" applyAlignment="1">
      <alignment/>
    </xf>
    <xf numFmtId="9" fontId="14" fillId="0" borderId="15" xfId="67" applyFont="1" applyBorder="1" applyAlignment="1">
      <alignment/>
    </xf>
    <xf numFmtId="0" fontId="14" fillId="33" borderId="21" xfId="0" applyFont="1" applyFill="1" applyBorder="1" applyAlignment="1">
      <alignment/>
    </xf>
    <xf numFmtId="3" fontId="14" fillId="33" borderId="21" xfId="0" applyNumberFormat="1" applyFont="1" applyFill="1" applyBorder="1" applyAlignment="1">
      <alignment/>
    </xf>
    <xf numFmtId="9" fontId="14" fillId="33" borderId="21" xfId="67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4" fillId="33" borderId="28" xfId="0" applyFont="1" applyFill="1" applyBorder="1" applyAlignment="1">
      <alignment/>
    </xf>
    <xf numFmtId="0" fontId="14" fillId="33" borderId="18" xfId="0" applyFont="1" applyFill="1" applyBorder="1" applyAlignment="1">
      <alignment/>
    </xf>
    <xf numFmtId="3" fontId="14" fillId="33" borderId="28" xfId="0" applyNumberFormat="1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3" fontId="4" fillId="0" borderId="29" xfId="0" applyNumberFormat="1" applyFont="1" applyBorder="1" applyAlignment="1">
      <alignment/>
    </xf>
    <xf numFmtId="0" fontId="4" fillId="0" borderId="21" xfId="0" applyFont="1" applyFill="1" applyBorder="1" applyAlignment="1">
      <alignment horizontal="center" wrapText="1"/>
    </xf>
    <xf numFmtId="3" fontId="0" fillId="0" borderId="13" xfId="0" applyNumberFormat="1" applyFont="1" applyFill="1" applyBorder="1" applyAlignment="1">
      <alignment/>
    </xf>
    <xf numFmtId="3" fontId="0" fillId="0" borderId="13" xfId="40" applyNumberFormat="1" applyFont="1" applyFill="1" applyBorder="1" applyAlignment="1">
      <alignment/>
    </xf>
    <xf numFmtId="3" fontId="0" fillId="0" borderId="13" xfId="40" applyNumberFormat="1" applyFont="1" applyFill="1" applyBorder="1" applyAlignment="1">
      <alignment horizontal="right"/>
    </xf>
    <xf numFmtId="3" fontId="13" fillId="0" borderId="21" xfId="0" applyNumberFormat="1" applyFont="1" applyFill="1" applyBorder="1" applyAlignment="1">
      <alignment/>
    </xf>
    <xf numFmtId="0" fontId="4" fillId="0" borderId="30" xfId="0" applyFont="1" applyBorder="1" applyAlignment="1">
      <alignment horizontal="center"/>
    </xf>
    <xf numFmtId="4" fontId="5" fillId="0" borderId="11" xfId="0" applyNumberFormat="1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31" xfId="0" applyFont="1" applyBorder="1" applyAlignment="1">
      <alignment/>
    </xf>
    <xf numFmtId="0" fontId="1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0" fillId="0" borderId="32" xfId="0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9" fontId="14" fillId="0" borderId="13" xfId="67" applyFont="1" applyBorder="1" applyAlignment="1">
      <alignment/>
    </xf>
    <xf numFmtId="3" fontId="0" fillId="0" borderId="34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7" fillId="0" borderId="35" xfId="0" applyFont="1" applyBorder="1" applyAlignment="1">
      <alignment horizontal="center"/>
    </xf>
    <xf numFmtId="3" fontId="4" fillId="0" borderId="36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0" fillId="0" borderId="29" xfId="0" applyNumberFormat="1" applyBorder="1" applyAlignment="1">
      <alignment/>
    </xf>
    <xf numFmtId="0" fontId="17" fillId="0" borderId="22" xfId="0" applyFont="1" applyBorder="1" applyAlignment="1">
      <alignment/>
    </xf>
    <xf numFmtId="0" fontId="7" fillId="0" borderId="18" xfId="0" applyFont="1" applyBorder="1" applyAlignment="1">
      <alignment/>
    </xf>
    <xf numFmtId="3" fontId="0" fillId="0" borderId="37" xfId="0" applyNumberFormat="1" applyFill="1" applyBorder="1" applyAlignment="1">
      <alignment/>
    </xf>
    <xf numFmtId="0" fontId="6" fillId="0" borderId="12" xfId="0" applyFont="1" applyBorder="1" applyAlignment="1">
      <alignment/>
    </xf>
    <xf numFmtId="0" fontId="17" fillId="0" borderId="22" xfId="0" applyFont="1" applyBorder="1" applyAlignment="1">
      <alignment/>
    </xf>
    <xf numFmtId="3" fontId="0" fillId="0" borderId="0" xfId="0" applyNumberFormat="1" applyFont="1" applyFill="1" applyAlignment="1">
      <alignment/>
    </xf>
    <xf numFmtId="0" fontId="12" fillId="0" borderId="12" xfId="0" applyFont="1" applyBorder="1" applyAlignment="1">
      <alignment/>
    </xf>
    <xf numFmtId="3" fontId="1" fillId="0" borderId="14" xfId="0" applyNumberFormat="1" applyFont="1" applyFill="1" applyBorder="1" applyAlignment="1">
      <alignment horizontal="right"/>
    </xf>
    <xf numFmtId="0" fontId="4" fillId="0" borderId="34" xfId="0" applyFont="1" applyBorder="1" applyAlignment="1">
      <alignment horizontal="center"/>
    </xf>
    <xf numFmtId="9" fontId="1" fillId="0" borderId="0" xfId="67" applyFont="1" applyFill="1" applyAlignment="1">
      <alignment/>
    </xf>
    <xf numFmtId="9" fontId="4" fillId="0" borderId="21" xfId="67" applyFont="1" applyBorder="1" applyAlignment="1">
      <alignment horizontal="center" wrapText="1"/>
    </xf>
    <xf numFmtId="9" fontId="14" fillId="0" borderId="13" xfId="67" applyFont="1" applyBorder="1" applyAlignment="1">
      <alignment horizontal="center"/>
    </xf>
    <xf numFmtId="9" fontId="14" fillId="0" borderId="15" xfId="67" applyFont="1" applyBorder="1" applyAlignment="1">
      <alignment horizontal="center"/>
    </xf>
    <xf numFmtId="9" fontId="1" fillId="0" borderId="17" xfId="67" applyFont="1" applyBorder="1" applyAlignment="1">
      <alignment horizontal="right"/>
    </xf>
    <xf numFmtId="9" fontId="14" fillId="0" borderId="24" xfId="67" applyFont="1" applyFill="1" applyBorder="1" applyAlignment="1">
      <alignment/>
    </xf>
    <xf numFmtId="9" fontId="1" fillId="0" borderId="17" xfId="67" applyFont="1" applyBorder="1" applyAlignment="1">
      <alignment/>
    </xf>
    <xf numFmtId="9" fontId="1" fillId="0" borderId="14" xfId="67" applyFont="1" applyBorder="1" applyAlignment="1">
      <alignment horizontal="right"/>
    </xf>
    <xf numFmtId="9" fontId="1" fillId="0" borderId="14" xfId="67" applyFont="1" applyBorder="1" applyAlignment="1">
      <alignment/>
    </xf>
    <xf numFmtId="9" fontId="1" fillId="0" borderId="13" xfId="67" applyFont="1" applyBorder="1" applyAlignment="1">
      <alignment/>
    </xf>
    <xf numFmtId="9" fontId="1" fillId="0" borderId="14" xfId="67" applyFont="1" applyBorder="1" applyAlignment="1">
      <alignment/>
    </xf>
    <xf numFmtId="9" fontId="14" fillId="0" borderId="21" xfId="67" applyFont="1" applyFill="1" applyBorder="1" applyAlignment="1">
      <alignment/>
    </xf>
    <xf numFmtId="9" fontId="14" fillId="0" borderId="13" xfId="67" applyFont="1" applyBorder="1" applyAlignment="1">
      <alignment horizontal="right"/>
    </xf>
    <xf numFmtId="9" fontId="14" fillId="33" borderId="28" xfId="67" applyFont="1" applyFill="1" applyBorder="1" applyAlignment="1">
      <alignment/>
    </xf>
    <xf numFmtId="9" fontId="14" fillId="34" borderId="15" xfId="67" applyFont="1" applyFill="1" applyBorder="1" applyAlignment="1">
      <alignment/>
    </xf>
    <xf numFmtId="9" fontId="1" fillId="0" borderId="0" xfId="67" applyFont="1" applyAlignment="1">
      <alignment/>
    </xf>
    <xf numFmtId="9" fontId="0" fillId="0" borderId="0" xfId="67" applyFont="1" applyAlignment="1">
      <alignment/>
    </xf>
    <xf numFmtId="9" fontId="0" fillId="0" borderId="32" xfId="67" applyFont="1" applyBorder="1" applyAlignment="1">
      <alignment/>
    </xf>
    <xf numFmtId="9" fontId="0" fillId="0" borderId="13" xfId="67" applyFont="1" applyBorder="1" applyAlignment="1">
      <alignment/>
    </xf>
    <xf numFmtId="9" fontId="4" fillId="0" borderId="14" xfId="67" applyFont="1" applyBorder="1" applyAlignment="1">
      <alignment/>
    </xf>
    <xf numFmtId="9" fontId="0" fillId="0" borderId="13" xfId="67" applyFont="1" applyFill="1" applyBorder="1" applyAlignment="1">
      <alignment/>
    </xf>
    <xf numFmtId="9" fontId="4" fillId="0" borderId="33" xfId="67" applyFont="1" applyBorder="1" applyAlignment="1">
      <alignment/>
    </xf>
    <xf numFmtId="9" fontId="4" fillId="0" borderId="13" xfId="67" applyFont="1" applyBorder="1" applyAlignment="1">
      <alignment/>
    </xf>
    <xf numFmtId="9" fontId="4" fillId="0" borderId="15" xfId="67" applyFont="1" applyFill="1" applyBorder="1" applyAlignment="1">
      <alignment/>
    </xf>
    <xf numFmtId="9" fontId="13" fillId="0" borderId="21" xfId="67" applyFont="1" applyBorder="1" applyAlignment="1">
      <alignment/>
    </xf>
    <xf numFmtId="3" fontId="0" fillId="0" borderId="0" xfId="0" applyNumberFormat="1" applyFont="1" applyAlignment="1">
      <alignment/>
    </xf>
    <xf numFmtId="3" fontId="1" fillId="0" borderId="17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26" xfId="0" applyNumberFormat="1" applyFont="1" applyFill="1" applyBorder="1" applyAlignment="1">
      <alignment horizontal="right"/>
    </xf>
    <xf numFmtId="3" fontId="14" fillId="0" borderId="17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1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9" fontId="0" fillId="0" borderId="13" xfId="67" applyFont="1" applyFill="1" applyBorder="1" applyAlignment="1">
      <alignment/>
    </xf>
    <xf numFmtId="0" fontId="14" fillId="0" borderId="32" xfId="0" applyFont="1" applyBorder="1" applyAlignment="1">
      <alignment horizontal="center" wrapText="1"/>
    </xf>
    <xf numFmtId="0" fontId="14" fillId="0" borderId="3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9" fontId="1" fillId="0" borderId="16" xfId="67" applyFont="1" applyBorder="1" applyAlignment="1">
      <alignment/>
    </xf>
    <xf numFmtId="9" fontId="14" fillId="0" borderId="14" xfId="67" applyFont="1" applyBorder="1" applyAlignment="1">
      <alignment horizontal="right"/>
    </xf>
    <xf numFmtId="9" fontId="1" fillId="0" borderId="14" xfId="67" applyFont="1" applyFill="1" applyBorder="1" applyAlignment="1">
      <alignment/>
    </xf>
    <xf numFmtId="0" fontId="14" fillId="0" borderId="38" xfId="0" applyFont="1" applyBorder="1" applyAlignment="1">
      <alignment/>
    </xf>
    <xf numFmtId="0" fontId="0" fillId="0" borderId="31" xfId="0" applyFont="1" applyBorder="1" applyAlignment="1">
      <alignment wrapText="1"/>
    </xf>
    <xf numFmtId="0" fontId="0" fillId="0" borderId="32" xfId="0" applyFont="1" applyBorder="1" applyAlignment="1">
      <alignment wrapText="1"/>
    </xf>
    <xf numFmtId="9" fontId="14" fillId="0" borderId="39" xfId="67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14" fillId="0" borderId="31" xfId="0" applyFont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9" fontId="1" fillId="0" borderId="17" xfId="67" applyFont="1" applyBorder="1" applyAlignment="1">
      <alignment horizontal="right"/>
    </xf>
    <xf numFmtId="9" fontId="14" fillId="0" borderId="0" xfId="67" applyFont="1" applyAlignment="1">
      <alignment/>
    </xf>
    <xf numFmtId="3" fontId="14" fillId="0" borderId="0" xfId="0" applyNumberFormat="1" applyFont="1" applyAlignment="1">
      <alignment/>
    </xf>
    <xf numFmtId="3" fontId="1" fillId="0" borderId="37" xfId="0" applyNumberFormat="1" applyFont="1" applyFill="1" applyBorder="1" applyAlignment="1">
      <alignment horizontal="right"/>
    </xf>
    <xf numFmtId="9" fontId="14" fillId="35" borderId="21" xfId="67" applyFont="1" applyFill="1" applyBorder="1" applyAlignment="1">
      <alignment horizontal="right"/>
    </xf>
    <xf numFmtId="9" fontId="14" fillId="0" borderId="32" xfId="67" applyFont="1" applyBorder="1" applyAlignment="1">
      <alignment horizontal="center" wrapText="1"/>
    </xf>
    <xf numFmtId="0" fontId="1" fillId="0" borderId="40" xfId="0" applyFont="1" applyFill="1" applyBorder="1" applyAlignment="1">
      <alignment horizontal="right"/>
    </xf>
    <xf numFmtId="3" fontId="14" fillId="0" borderId="37" xfId="0" applyNumberFormat="1" applyFont="1" applyFill="1" applyBorder="1" applyAlignment="1">
      <alignment horizontal="right"/>
    </xf>
    <xf numFmtId="3" fontId="1" fillId="0" borderId="37" xfId="0" applyNumberFormat="1" applyFont="1" applyFill="1" applyBorder="1" applyAlignment="1">
      <alignment horizontal="right"/>
    </xf>
    <xf numFmtId="3" fontId="1" fillId="0" borderId="41" xfId="0" applyNumberFormat="1" applyFont="1" applyFill="1" applyBorder="1" applyAlignment="1">
      <alignment horizontal="right"/>
    </xf>
    <xf numFmtId="0" fontId="0" fillId="0" borderId="37" xfId="0" applyFont="1" applyBorder="1" applyAlignment="1">
      <alignment/>
    </xf>
    <xf numFmtId="0" fontId="14" fillId="0" borderId="14" xfId="0" applyFont="1" applyBorder="1" applyAlignment="1">
      <alignment shrinkToFit="1"/>
    </xf>
    <xf numFmtId="0" fontId="14" fillId="35" borderId="21" xfId="0" applyFont="1" applyFill="1" applyBorder="1" applyAlignment="1">
      <alignment/>
    </xf>
    <xf numFmtId="0" fontId="14" fillId="0" borderId="14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9" fontId="14" fillId="0" borderId="0" xfId="67" applyFont="1" applyAlignment="1">
      <alignment/>
    </xf>
    <xf numFmtId="0" fontId="4" fillId="0" borderId="43" xfId="0" applyFont="1" applyBorder="1" applyAlignment="1">
      <alignment horizontal="center"/>
    </xf>
    <xf numFmtId="0" fontId="6" fillId="0" borderId="44" xfId="0" applyFont="1" applyBorder="1" applyAlignment="1">
      <alignment/>
    </xf>
    <xf numFmtId="0" fontId="6" fillId="0" borderId="45" xfId="0" applyFont="1" applyBorder="1" applyAlignment="1">
      <alignment/>
    </xf>
    <xf numFmtId="0" fontId="7" fillId="0" borderId="46" xfId="0" applyFont="1" applyBorder="1" applyAlignment="1">
      <alignment/>
    </xf>
    <xf numFmtId="3" fontId="6" fillId="0" borderId="47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20" fillId="0" borderId="23" xfId="0" applyNumberFormat="1" applyFont="1" applyBorder="1" applyAlignment="1">
      <alignment/>
    </xf>
    <xf numFmtId="0" fontId="7" fillId="0" borderId="48" xfId="0" applyFont="1" applyBorder="1" applyAlignment="1">
      <alignment horizontal="center" wrapText="1"/>
    </xf>
    <xf numFmtId="3" fontId="20" fillId="0" borderId="47" xfId="0" applyNumberFormat="1" applyFont="1" applyBorder="1" applyAlignment="1">
      <alignment/>
    </xf>
    <xf numFmtId="3" fontId="6" fillId="36" borderId="36" xfId="0" applyNumberFormat="1" applyFont="1" applyFill="1" applyBorder="1" applyAlignment="1">
      <alignment/>
    </xf>
    <xf numFmtId="9" fontId="1" fillId="0" borderId="17" xfId="67" applyFont="1" applyFill="1" applyBorder="1" applyAlignment="1">
      <alignment horizontal="right"/>
    </xf>
    <xf numFmtId="9" fontId="1" fillId="0" borderId="13" xfId="67" applyFont="1" applyFill="1" applyBorder="1" applyAlignment="1">
      <alignment horizontal="right"/>
    </xf>
    <xf numFmtId="9" fontId="1" fillId="0" borderId="26" xfId="67" applyFont="1" applyFill="1" applyBorder="1" applyAlignment="1">
      <alignment horizontal="right"/>
    </xf>
    <xf numFmtId="9" fontId="1" fillId="0" borderId="14" xfId="67" applyFont="1" applyFill="1" applyBorder="1" applyAlignment="1">
      <alignment horizontal="right"/>
    </xf>
    <xf numFmtId="9" fontId="14" fillId="0" borderId="17" xfId="67" applyFont="1" applyFill="1" applyBorder="1" applyAlignment="1">
      <alignment horizontal="right"/>
    </xf>
    <xf numFmtId="9" fontId="14" fillId="0" borderId="37" xfId="67" applyFont="1" applyFill="1" applyBorder="1" applyAlignment="1">
      <alignment horizontal="right"/>
    </xf>
    <xf numFmtId="9" fontId="1" fillId="0" borderId="40" xfId="67" applyFont="1" applyFill="1" applyBorder="1" applyAlignment="1">
      <alignment horizontal="right"/>
    </xf>
    <xf numFmtId="9" fontId="1" fillId="0" borderId="37" xfId="67" applyFont="1" applyFill="1" applyBorder="1" applyAlignment="1">
      <alignment horizontal="right"/>
    </xf>
    <xf numFmtId="9" fontId="1" fillId="0" borderId="37" xfId="67" applyFont="1" applyFill="1" applyBorder="1" applyAlignment="1">
      <alignment horizontal="right"/>
    </xf>
    <xf numFmtId="9" fontId="1" fillId="0" borderId="41" xfId="67" applyFont="1" applyFill="1" applyBorder="1" applyAlignment="1">
      <alignment horizontal="right"/>
    </xf>
    <xf numFmtId="0" fontId="4" fillId="0" borderId="23" xfId="0" applyFont="1" applyBorder="1" applyAlignment="1">
      <alignment horizontal="center"/>
    </xf>
    <xf numFmtId="0" fontId="11" fillId="0" borderId="38" xfId="0" applyFont="1" applyBorder="1" applyAlignment="1">
      <alignment horizontal="left"/>
    </xf>
    <xf numFmtId="0" fontId="4" fillId="0" borderId="49" xfId="0" applyFont="1" applyBorder="1" applyAlignment="1">
      <alignment horizontal="center"/>
    </xf>
    <xf numFmtId="3" fontId="4" fillId="0" borderId="50" xfId="0" applyNumberFormat="1" applyFont="1" applyBorder="1" applyAlignment="1">
      <alignment/>
    </xf>
    <xf numFmtId="0" fontId="7" fillId="0" borderId="51" xfId="0" applyFont="1" applyBorder="1" applyAlignment="1">
      <alignment horizontal="center"/>
    </xf>
    <xf numFmtId="3" fontId="4" fillId="0" borderId="40" xfId="0" applyNumberFormat="1" applyFont="1" applyBorder="1" applyAlignment="1">
      <alignment/>
    </xf>
    <xf numFmtId="3" fontId="0" fillId="0" borderId="37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0" fillId="0" borderId="52" xfId="0" applyNumberFormat="1" applyBorder="1" applyAlignment="1">
      <alignment/>
    </xf>
    <xf numFmtId="3" fontId="4" fillId="0" borderId="52" xfId="0" applyNumberFormat="1" applyFont="1" applyBorder="1" applyAlignment="1">
      <alignment/>
    </xf>
    <xf numFmtId="0" fontId="17" fillId="0" borderId="10" xfId="0" applyFont="1" applyBorder="1" applyAlignment="1">
      <alignment/>
    </xf>
    <xf numFmtId="3" fontId="0" fillId="0" borderId="14" xfId="0" applyNumberForma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0" fillId="0" borderId="15" xfId="0" applyNumberFormat="1" applyFill="1" applyBorder="1" applyAlignment="1">
      <alignment/>
    </xf>
    <xf numFmtId="170" fontId="0" fillId="0" borderId="53" xfId="40" applyNumberFormat="1" applyFont="1" applyBorder="1" applyAlignment="1">
      <alignment/>
    </xf>
    <xf numFmtId="170" fontId="0" fillId="0" borderId="53" xfId="40" applyNumberFormat="1" applyFont="1" applyFill="1" applyBorder="1" applyAlignment="1">
      <alignment/>
    </xf>
    <xf numFmtId="3" fontId="14" fillId="35" borderId="21" xfId="40" applyNumberFormat="1" applyFont="1" applyFill="1" applyBorder="1" applyAlignment="1">
      <alignment horizontal="right"/>
    </xf>
    <xf numFmtId="0" fontId="11" fillId="0" borderId="54" xfId="0" applyFont="1" applyBorder="1" applyAlignment="1">
      <alignment horizontal="left"/>
    </xf>
    <xf numFmtId="3" fontId="0" fillId="0" borderId="55" xfId="0" applyNumberFormat="1" applyFont="1" applyFill="1" applyBorder="1" applyAlignment="1">
      <alignment horizontal="right"/>
    </xf>
    <xf numFmtId="0" fontId="11" fillId="0" borderId="56" xfId="0" applyFont="1" applyBorder="1" applyAlignment="1">
      <alignment horizontal="left"/>
    </xf>
    <xf numFmtId="3" fontId="0" fillId="0" borderId="42" xfId="0" applyNumberForma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40" xfId="0" applyNumberFormat="1" applyFont="1" applyFill="1" applyBorder="1" applyAlignment="1">
      <alignment horizontal="right"/>
    </xf>
    <xf numFmtId="170" fontId="1" fillId="0" borderId="0" xfId="40" applyNumberFormat="1" applyFont="1" applyAlignment="1">
      <alignment wrapText="1"/>
    </xf>
    <xf numFmtId="170" fontId="1" fillId="0" borderId="0" xfId="40" applyNumberFormat="1" applyFont="1" applyAlignment="1">
      <alignment/>
    </xf>
    <xf numFmtId="9" fontId="1" fillId="0" borderId="14" xfId="67" applyFont="1" applyFill="1" applyBorder="1" applyAlignment="1">
      <alignment/>
    </xf>
    <xf numFmtId="3" fontId="14" fillId="34" borderId="52" xfId="0" applyNumberFormat="1" applyFont="1" applyFill="1" applyBorder="1" applyAlignment="1">
      <alignment horizontal="right"/>
    </xf>
    <xf numFmtId="9" fontId="14" fillId="34" borderId="52" xfId="67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/>
    </xf>
    <xf numFmtId="3" fontId="0" fillId="0" borderId="57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53" xfId="0" applyNumberFormat="1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3" fontId="0" fillId="0" borderId="58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5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4" fillId="0" borderId="16" xfId="0" applyFont="1" applyBorder="1" applyAlignment="1">
      <alignment/>
    </xf>
    <xf numFmtId="3" fontId="20" fillId="0" borderId="47" xfId="0" applyNumberFormat="1" applyFont="1" applyFill="1" applyBorder="1" applyAlignment="1">
      <alignment/>
    </xf>
    <xf numFmtId="3" fontId="20" fillId="0" borderId="23" xfId="0" applyNumberFormat="1" applyFont="1" applyFill="1" applyBorder="1" applyAlignment="1">
      <alignment/>
    </xf>
    <xf numFmtId="0" fontId="19" fillId="0" borderId="34" xfId="60" applyFont="1" applyFill="1" applyBorder="1" applyAlignment="1">
      <alignment horizontal="center"/>
      <protection/>
    </xf>
    <xf numFmtId="0" fontId="6" fillId="0" borderId="34" xfId="60" applyFont="1" applyFill="1" applyBorder="1" applyAlignment="1">
      <alignment horizontal="center" vertical="center" wrapText="1"/>
      <protection/>
    </xf>
    <xf numFmtId="0" fontId="6" fillId="0" borderId="34" xfId="60" applyFont="1" applyFill="1" applyBorder="1" applyAlignment="1">
      <alignment horizontal="center"/>
      <protection/>
    </xf>
    <xf numFmtId="0" fontId="6" fillId="0" borderId="34" xfId="60" applyFont="1" applyFill="1" applyBorder="1" applyAlignment="1">
      <alignment horizontal="center" vertical="center"/>
      <protection/>
    </xf>
    <xf numFmtId="0" fontId="7" fillId="0" borderId="34" xfId="60" applyFont="1" applyFill="1" applyBorder="1" applyAlignment="1">
      <alignment horizontal="center"/>
      <protection/>
    </xf>
    <xf numFmtId="0" fontId="6" fillId="0" borderId="38" xfId="60" applyFont="1" applyFill="1" applyBorder="1" applyAlignment="1">
      <alignment horizontal="left" vertical="center" wrapText="1" indent="3"/>
      <protection/>
    </xf>
    <xf numFmtId="0" fontId="6" fillId="0" borderId="38" xfId="60" applyFont="1" applyFill="1" applyBorder="1" applyAlignment="1">
      <alignment horizontal="left" indent="4"/>
      <protection/>
    </xf>
    <xf numFmtId="0" fontId="6" fillId="0" borderId="38" xfId="60" applyFont="1" applyFill="1" applyBorder="1" applyAlignment="1">
      <alignment horizontal="left" vertical="center" indent="3"/>
      <protection/>
    </xf>
    <xf numFmtId="0" fontId="7" fillId="0" borderId="38" xfId="60" applyFont="1" applyFill="1" applyBorder="1" applyAlignment="1">
      <alignment horizontal="left" indent="1"/>
      <protection/>
    </xf>
    <xf numFmtId="0" fontId="6" fillId="0" borderId="38" xfId="60" applyFont="1" applyFill="1" applyBorder="1" applyAlignment="1">
      <alignment horizontal="left" vertical="center" indent="5"/>
      <protection/>
    </xf>
    <xf numFmtId="0" fontId="6" fillId="0" borderId="38" xfId="60" applyFont="1" applyFill="1" applyBorder="1" applyAlignment="1">
      <alignment horizontal="left" indent="2"/>
      <protection/>
    </xf>
    <xf numFmtId="0" fontId="24" fillId="0" borderId="43" xfId="60" applyFont="1" applyFill="1" applyBorder="1" applyAlignment="1">
      <alignment horizontal="center"/>
      <protection/>
    </xf>
    <xf numFmtId="0" fontId="19" fillId="0" borderId="54" xfId="60" applyFont="1" applyFill="1" applyBorder="1" applyAlignment="1">
      <alignment/>
      <protection/>
    </xf>
    <xf numFmtId="0" fontId="19" fillId="0" borderId="60" xfId="0" applyFont="1" applyBorder="1" applyAlignment="1">
      <alignment horizontal="center" wrapText="1"/>
    </xf>
    <xf numFmtId="0" fontId="19" fillId="0" borderId="38" xfId="60" applyFont="1" applyFill="1" applyBorder="1" applyAlignment="1">
      <alignment/>
      <protection/>
    </xf>
    <xf numFmtId="0" fontId="23" fillId="0" borderId="49" xfId="60" applyFont="1" applyFill="1" applyBorder="1" applyAlignment="1">
      <alignment horizontal="left" indent="2"/>
      <protection/>
    </xf>
    <xf numFmtId="0" fontId="23" fillId="0" borderId="50" xfId="60" applyFont="1" applyFill="1" applyBorder="1" applyAlignment="1">
      <alignment horizontal="center"/>
      <protection/>
    </xf>
    <xf numFmtId="3" fontId="6" fillId="0" borderId="12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0" fontId="19" fillId="0" borderId="43" xfId="60" applyFont="1" applyFill="1" applyBorder="1" applyAlignment="1">
      <alignment horizontal="center"/>
      <protection/>
    </xf>
    <xf numFmtId="0" fontId="24" fillId="0" borderId="61" xfId="60" applyFont="1" applyFill="1" applyBorder="1" applyAlignment="1">
      <alignment horizontal="center"/>
      <protection/>
    </xf>
    <xf numFmtId="3" fontId="7" fillId="0" borderId="23" xfId="0" applyNumberFormat="1" applyFont="1" applyBorder="1" applyAlignment="1">
      <alignment/>
    </xf>
    <xf numFmtId="3" fontId="6" fillId="0" borderId="47" xfId="0" applyNumberFormat="1" applyFont="1" applyBorder="1" applyAlignment="1">
      <alignment/>
    </xf>
    <xf numFmtId="3" fontId="7" fillId="0" borderId="47" xfId="0" applyNumberFormat="1" applyFont="1" applyBorder="1" applyAlignment="1">
      <alignment/>
    </xf>
    <xf numFmtId="0" fontId="7" fillId="0" borderId="48" xfId="0" applyFont="1" applyBorder="1" applyAlignment="1">
      <alignment horizontal="center" wrapText="1"/>
    </xf>
    <xf numFmtId="3" fontId="6" fillId="0" borderId="23" xfId="0" applyNumberFormat="1" applyFont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6" fillId="36" borderId="47" xfId="0" applyNumberFormat="1" applyFont="1" applyFill="1" applyBorder="1" applyAlignment="1">
      <alignment/>
    </xf>
    <xf numFmtId="3" fontId="6" fillId="0" borderId="47" xfId="0" applyNumberFormat="1" applyFont="1" applyFill="1" applyBorder="1" applyAlignment="1">
      <alignment/>
    </xf>
    <xf numFmtId="3" fontId="6" fillId="36" borderId="36" xfId="0" applyNumberFormat="1" applyFont="1" applyFill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7" fillId="36" borderId="47" xfId="0" applyNumberFormat="1" applyFont="1" applyFill="1" applyBorder="1" applyAlignment="1">
      <alignment/>
    </xf>
    <xf numFmtId="3" fontId="7" fillId="36" borderId="30" xfId="0" applyNumberFormat="1" applyFont="1" applyFill="1" applyBorder="1" applyAlignment="1">
      <alignment/>
    </xf>
    <xf numFmtId="3" fontId="7" fillId="0" borderId="47" xfId="0" applyNumberFormat="1" applyFont="1" applyFill="1" applyBorder="1" applyAlignment="1">
      <alignment/>
    </xf>
    <xf numFmtId="3" fontId="7" fillId="0" borderId="62" xfId="0" applyNumberFormat="1" applyFont="1" applyBorder="1" applyAlignment="1">
      <alignment vertical="center"/>
    </xf>
    <xf numFmtId="3" fontId="7" fillId="0" borderId="62" xfId="0" applyNumberFormat="1" applyFont="1" applyFill="1" applyBorder="1" applyAlignment="1">
      <alignment vertical="center"/>
    </xf>
    <xf numFmtId="3" fontId="19" fillId="0" borderId="63" xfId="0" applyNumberFormat="1" applyFont="1" applyBorder="1" applyAlignment="1">
      <alignment vertical="center"/>
    </xf>
    <xf numFmtId="3" fontId="7" fillId="0" borderId="31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34" xfId="0" applyFont="1" applyBorder="1" applyAlignment="1">
      <alignment/>
    </xf>
    <xf numFmtId="170" fontId="0" fillId="0" borderId="34" xfId="40" applyNumberFormat="1" applyFont="1" applyBorder="1" applyAlignment="1">
      <alignment/>
    </xf>
    <xf numFmtId="3" fontId="0" fillId="0" borderId="34" xfId="0" applyNumberFormat="1" applyBorder="1" applyAlignment="1">
      <alignment/>
    </xf>
    <xf numFmtId="3" fontId="6" fillId="0" borderId="34" xfId="0" applyNumberFormat="1" applyFont="1" applyBorder="1" applyAlignment="1">
      <alignment/>
    </xf>
    <xf numFmtId="0" fontId="14" fillId="0" borderId="24" xfId="0" applyFont="1" applyFill="1" applyBorder="1" applyAlignment="1">
      <alignment/>
    </xf>
    <xf numFmtId="0" fontId="16" fillId="0" borderId="25" xfId="0" applyFont="1" applyFill="1" applyBorder="1" applyAlignment="1">
      <alignment/>
    </xf>
    <xf numFmtId="3" fontId="14" fillId="0" borderId="24" xfId="0" applyNumberFormat="1" applyFont="1" applyFill="1" applyBorder="1" applyAlignment="1">
      <alignment/>
    </xf>
    <xf numFmtId="170" fontId="1" fillId="0" borderId="0" xfId="40" applyNumberFormat="1" applyFont="1" applyFill="1" applyAlignment="1">
      <alignment/>
    </xf>
    <xf numFmtId="0" fontId="14" fillId="0" borderId="25" xfId="0" applyFont="1" applyFill="1" applyBorder="1" applyAlignment="1">
      <alignment/>
    </xf>
    <xf numFmtId="0" fontId="19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23" xfId="0" applyFont="1" applyBorder="1" applyAlignment="1">
      <alignment horizontal="center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2_2011 gördülő" xfId="57"/>
    <cellStyle name="Normál 2_2011 gördülő" xfId="58"/>
    <cellStyle name="Normal_KTRSZJ" xfId="59"/>
    <cellStyle name="Normál_Munka1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zoomScale="90" zoomScaleNormal="90" zoomScalePageLayoutView="0" workbookViewId="0" topLeftCell="A1">
      <selection activeCell="B31" sqref="B31"/>
    </sheetView>
  </sheetViews>
  <sheetFormatPr defaultColWidth="9.140625" defaultRowHeight="12.75"/>
  <cols>
    <col min="1" max="1" width="11.28125" style="0" bestFit="1" customWidth="1"/>
    <col min="2" max="2" width="63.7109375" style="0" bestFit="1" customWidth="1"/>
    <col min="3" max="3" width="15.00390625" style="268" customWidth="1"/>
    <col min="4" max="4" width="15.00390625" style="0" customWidth="1"/>
  </cols>
  <sheetData>
    <row r="1" spans="1:3" ht="16.5" thickBot="1">
      <c r="A1" s="323"/>
      <c r="B1" s="323"/>
      <c r="C1" s="323"/>
    </row>
    <row r="2" spans="1:4" ht="12.75">
      <c r="A2" s="214"/>
      <c r="B2" s="215"/>
      <c r="C2" s="269" t="s">
        <v>145</v>
      </c>
      <c r="D2" s="269" t="s">
        <v>155</v>
      </c>
    </row>
    <row r="3" spans="1:4" ht="42" customHeight="1" thickBot="1">
      <c r="A3" s="216"/>
      <c r="B3" s="287" t="s">
        <v>3</v>
      </c>
      <c r="C3" s="298" t="s">
        <v>139</v>
      </c>
      <c r="D3" s="221" t="s">
        <v>139</v>
      </c>
    </row>
    <row r="4" spans="1:4" ht="33.75" customHeight="1" thickBot="1">
      <c r="A4" s="312"/>
      <c r="B4" s="311" t="s">
        <v>268</v>
      </c>
      <c r="C4" s="309">
        <f>+C6+C17+C27</f>
        <v>311955</v>
      </c>
      <c r="D4" s="309">
        <f>+D6+D17+D27</f>
        <v>306183</v>
      </c>
    </row>
    <row r="5" spans="1:4" ht="19.5" customHeight="1">
      <c r="A5" s="285" t="s">
        <v>234</v>
      </c>
      <c r="B5" s="286" t="s">
        <v>235</v>
      </c>
      <c r="C5" s="297">
        <f>+C6+C17</f>
        <v>15800</v>
      </c>
      <c r="D5" s="297">
        <f>+D6+D17</f>
        <v>15465</v>
      </c>
    </row>
    <row r="6" spans="1:4" ht="15.75" customHeight="1">
      <c r="A6" s="294"/>
      <c r="B6" s="282" t="s">
        <v>237</v>
      </c>
      <c r="C6" s="295">
        <f>+C7+C10+C14+C15</f>
        <v>15800</v>
      </c>
      <c r="D6" s="295">
        <f>+D7+D10+D14+D15</f>
        <v>15465</v>
      </c>
    </row>
    <row r="7" spans="1:4" ht="15.75" customHeight="1">
      <c r="A7" s="275" t="s">
        <v>160</v>
      </c>
      <c r="B7" s="279" t="s">
        <v>211</v>
      </c>
      <c r="C7" s="299">
        <f>+C8+C9</f>
        <v>0</v>
      </c>
      <c r="D7" s="219">
        <f>+D8+D9</f>
        <v>0</v>
      </c>
    </row>
    <row r="8" spans="1:4" ht="15.75" customHeight="1">
      <c r="A8" s="276" t="s">
        <v>194</v>
      </c>
      <c r="B8" s="280" t="s">
        <v>212</v>
      </c>
      <c r="C8" s="296"/>
      <c r="D8" s="217"/>
    </row>
    <row r="9" spans="1:4" ht="15.75" customHeight="1">
      <c r="A9" s="276" t="s">
        <v>195</v>
      </c>
      <c r="B9" s="280" t="s">
        <v>213</v>
      </c>
      <c r="C9" s="296"/>
      <c r="D9" s="217"/>
    </row>
    <row r="10" spans="1:4" ht="15.75" customHeight="1">
      <c r="A10" s="277" t="s">
        <v>161</v>
      </c>
      <c r="B10" s="281" t="s">
        <v>214</v>
      </c>
      <c r="C10" s="299">
        <f>+C11+C12+C13</f>
        <v>0</v>
      </c>
      <c r="D10" s="219">
        <f>+D11+D12+D13</f>
        <v>0</v>
      </c>
    </row>
    <row r="11" spans="1:4" ht="15.75" customHeight="1">
      <c r="A11" s="276" t="s">
        <v>196</v>
      </c>
      <c r="B11" s="280" t="s">
        <v>52</v>
      </c>
      <c r="C11" s="299"/>
      <c r="D11" s="220"/>
    </row>
    <row r="12" spans="1:4" ht="15.75" customHeight="1">
      <c r="A12" s="276" t="s">
        <v>197</v>
      </c>
      <c r="B12" s="280" t="s">
        <v>215</v>
      </c>
      <c r="C12" s="300"/>
      <c r="D12" s="273"/>
    </row>
    <row r="13" spans="1:4" ht="15.75" customHeight="1">
      <c r="A13" s="276" t="s">
        <v>198</v>
      </c>
      <c r="B13" s="280" t="s">
        <v>216</v>
      </c>
      <c r="C13" s="300"/>
      <c r="D13" s="273"/>
    </row>
    <row r="14" spans="1:4" ht="15.75" customHeight="1">
      <c r="A14" s="275" t="s">
        <v>158</v>
      </c>
      <c r="B14" s="279" t="s">
        <v>217</v>
      </c>
      <c r="C14" s="299">
        <f>+'4b.sz.m.Bevételek'!C9</f>
        <v>15800</v>
      </c>
      <c r="D14" s="299">
        <f>+'4b.sz.m.Bevételek'!D9</f>
        <v>15465</v>
      </c>
    </row>
    <row r="15" spans="1:4" ht="15.75" customHeight="1">
      <c r="A15" s="275" t="s">
        <v>162</v>
      </c>
      <c r="B15" s="279" t="s">
        <v>218</v>
      </c>
      <c r="C15" s="299"/>
      <c r="D15" s="220"/>
    </row>
    <row r="16" spans="1:4" ht="15.75" customHeight="1">
      <c r="A16" s="276" t="s">
        <v>199</v>
      </c>
      <c r="B16" s="280" t="s">
        <v>219</v>
      </c>
      <c r="C16" s="296"/>
      <c r="D16" s="222"/>
    </row>
    <row r="17" spans="1:4" ht="15.75" customHeight="1">
      <c r="A17" s="278"/>
      <c r="B17" s="282" t="s">
        <v>220</v>
      </c>
      <c r="C17" s="297">
        <f>+C18+C21+C24</f>
        <v>0</v>
      </c>
      <c r="D17" s="297">
        <f>+D18+D21+D24</f>
        <v>0</v>
      </c>
    </row>
    <row r="18" spans="1:4" ht="15.75" customHeight="1">
      <c r="A18" s="275" t="s">
        <v>163</v>
      </c>
      <c r="B18" s="279" t="s">
        <v>221</v>
      </c>
      <c r="C18" s="296">
        <f>+C19+C20</f>
        <v>0</v>
      </c>
      <c r="D18" s="296">
        <f>+D19+D20</f>
        <v>0</v>
      </c>
    </row>
    <row r="19" spans="1:4" ht="15.75" customHeight="1">
      <c r="A19" s="277" t="s">
        <v>200</v>
      </c>
      <c r="B19" s="283" t="s">
        <v>222</v>
      </c>
      <c r="C19" s="296"/>
      <c r="D19" s="222"/>
    </row>
    <row r="20" spans="1:4" ht="15.75" customHeight="1">
      <c r="A20" s="277" t="s">
        <v>201</v>
      </c>
      <c r="B20" s="283" t="s">
        <v>223</v>
      </c>
      <c r="C20" s="296"/>
      <c r="D20" s="222"/>
    </row>
    <row r="21" spans="1:4" ht="15.75" customHeight="1">
      <c r="A21" s="275" t="s">
        <v>164</v>
      </c>
      <c r="B21" s="279" t="s">
        <v>224</v>
      </c>
      <c r="C21" s="296">
        <f>+C22+C23</f>
        <v>0</v>
      </c>
      <c r="D21" s="296">
        <f>+D22+D23</f>
        <v>0</v>
      </c>
    </row>
    <row r="22" spans="1:4" ht="15.75" customHeight="1">
      <c r="A22" s="277" t="s">
        <v>202</v>
      </c>
      <c r="B22" s="283" t="s">
        <v>53</v>
      </c>
      <c r="C22" s="296"/>
      <c r="D22" s="222"/>
    </row>
    <row r="23" spans="1:4" ht="15.75" customHeight="1">
      <c r="A23" s="277" t="s">
        <v>203</v>
      </c>
      <c r="B23" s="283" t="s">
        <v>225</v>
      </c>
      <c r="C23" s="296"/>
      <c r="D23" s="222"/>
    </row>
    <row r="24" spans="1:4" ht="15.75" customHeight="1">
      <c r="A24" s="275" t="s">
        <v>204</v>
      </c>
      <c r="B24" s="279" t="s">
        <v>226</v>
      </c>
      <c r="C24" s="296"/>
      <c r="D24" s="222"/>
    </row>
    <row r="25" spans="1:4" ht="15.75" customHeight="1">
      <c r="A25" s="277" t="s">
        <v>205</v>
      </c>
      <c r="B25" s="283" t="s">
        <v>227</v>
      </c>
      <c r="C25" s="296"/>
      <c r="D25" s="222"/>
    </row>
    <row r="26" spans="1:4" ht="15.75" customHeight="1">
      <c r="A26" s="276"/>
      <c r="B26" s="284"/>
      <c r="C26" s="296"/>
      <c r="D26" s="222"/>
    </row>
    <row r="27" spans="1:4" ht="15.75" customHeight="1">
      <c r="A27" s="274" t="s">
        <v>193</v>
      </c>
      <c r="B27" s="288" t="s">
        <v>228</v>
      </c>
      <c r="C27" s="297">
        <f>+C28</f>
        <v>296155</v>
      </c>
      <c r="D27" s="297">
        <f>+D28</f>
        <v>290718</v>
      </c>
    </row>
    <row r="28" spans="1:4" ht="15.75" customHeight="1">
      <c r="A28" s="278" t="s">
        <v>206</v>
      </c>
      <c r="B28" s="282" t="s">
        <v>229</v>
      </c>
      <c r="C28" s="296">
        <f>+C29+C30+C31+C32</f>
        <v>296155</v>
      </c>
      <c r="D28" s="296">
        <f>+D29+D30+D31+D32</f>
        <v>290718</v>
      </c>
    </row>
    <row r="29" spans="1:4" ht="15.75" customHeight="1">
      <c r="A29" s="275" t="s">
        <v>207</v>
      </c>
      <c r="B29" s="279" t="s">
        <v>230</v>
      </c>
      <c r="C29" s="296"/>
      <c r="D29" s="222"/>
    </row>
    <row r="30" spans="1:4" ht="15.75" customHeight="1">
      <c r="A30" s="275" t="s">
        <v>208</v>
      </c>
      <c r="B30" s="279" t="s">
        <v>231</v>
      </c>
      <c r="C30" s="296"/>
      <c r="D30" s="222"/>
    </row>
    <row r="31" spans="1:4" ht="15.75" customHeight="1">
      <c r="A31" s="275" t="s">
        <v>209</v>
      </c>
      <c r="B31" s="279" t="s">
        <v>232</v>
      </c>
      <c r="C31" s="296"/>
      <c r="D31" s="222"/>
    </row>
    <row r="32" spans="1:4" ht="15.75" customHeight="1">
      <c r="A32" s="275" t="s">
        <v>210</v>
      </c>
      <c r="B32" s="279" t="s">
        <v>233</v>
      </c>
      <c r="C32" s="299">
        <f>+'4b.sz.m.Bevételek'!C35</f>
        <v>296155</v>
      </c>
      <c r="D32" s="299">
        <f>+'4b.sz.m.Bevételek'!D35</f>
        <v>290718</v>
      </c>
    </row>
    <row r="33" spans="1:4" ht="15.75" customHeight="1" thickBot="1">
      <c r="A33" s="291"/>
      <c r="B33" s="218"/>
      <c r="C33" s="299"/>
      <c r="D33" s="219"/>
    </row>
    <row r="34" spans="1:4" ht="33.75" customHeight="1" thickBot="1">
      <c r="A34" s="292"/>
      <c r="B34" s="311" t="s">
        <v>267</v>
      </c>
      <c r="C34" s="310">
        <f>+C35+C52</f>
        <v>311955</v>
      </c>
      <c r="D34" s="310">
        <f>+D35+D52</f>
        <v>306183</v>
      </c>
    </row>
    <row r="35" spans="1:4" ht="15.75" customHeight="1">
      <c r="A35" s="293" t="s">
        <v>257</v>
      </c>
      <c r="B35" s="286" t="s">
        <v>236</v>
      </c>
      <c r="C35" s="307">
        <f>+C36+C45</f>
        <v>311955</v>
      </c>
      <c r="D35" s="307">
        <f>+D36+D45</f>
        <v>306183</v>
      </c>
    </row>
    <row r="36" spans="1:4" ht="15.75" customHeight="1">
      <c r="A36" s="278"/>
      <c r="B36" s="282" t="s">
        <v>237</v>
      </c>
      <c r="C36" s="306">
        <f>+C37+C38+C39+C40+C41</f>
        <v>308869</v>
      </c>
      <c r="D36" s="306">
        <f>+D37+D38+D39+D40+D41</f>
        <v>304621</v>
      </c>
    </row>
    <row r="37" spans="1:4" ht="15.75" customHeight="1">
      <c r="A37" s="276" t="s">
        <v>159</v>
      </c>
      <c r="B37" s="284" t="s">
        <v>238</v>
      </c>
      <c r="C37" s="301">
        <f>+'6b.sz.m.Kiadások'!C5</f>
        <v>168984</v>
      </c>
      <c r="D37" s="301">
        <f>+'6b.sz.m.Kiadások'!D5</f>
        <v>183174</v>
      </c>
    </row>
    <row r="38" spans="1:4" ht="15.75" customHeight="1">
      <c r="A38" s="276" t="s">
        <v>168</v>
      </c>
      <c r="B38" s="284" t="s">
        <v>239</v>
      </c>
      <c r="C38" s="301">
        <f>+'6b.sz.m.Kiadások'!C6</f>
        <v>45626</v>
      </c>
      <c r="D38" s="301">
        <f>+'6b.sz.m.Kiadások'!D6</f>
        <v>44144</v>
      </c>
    </row>
    <row r="39" spans="1:4" ht="15.75" customHeight="1">
      <c r="A39" s="276" t="s">
        <v>169</v>
      </c>
      <c r="B39" s="284" t="s">
        <v>240</v>
      </c>
      <c r="C39" s="301">
        <f>+'6b.sz.m.Kiadások'!C7</f>
        <v>94259</v>
      </c>
      <c r="D39" s="301">
        <f>+'6b.sz.m.Kiadások'!D7</f>
        <v>77303</v>
      </c>
    </row>
    <row r="40" spans="1:4" ht="15.75" customHeight="1">
      <c r="A40" s="276" t="s">
        <v>180</v>
      </c>
      <c r="B40" s="284" t="s">
        <v>241</v>
      </c>
      <c r="C40" s="296"/>
      <c r="D40" s="222"/>
    </row>
    <row r="41" spans="1:4" ht="15.75" customHeight="1">
      <c r="A41" s="276" t="s">
        <v>182</v>
      </c>
      <c r="B41" s="284" t="s">
        <v>242</v>
      </c>
      <c r="C41" s="296">
        <f>+C42+C43+C44</f>
        <v>0</v>
      </c>
      <c r="D41" s="296">
        <f>+D42+D43+D44</f>
        <v>0</v>
      </c>
    </row>
    <row r="42" spans="1:4" ht="15.75" customHeight="1">
      <c r="A42" s="276" t="s">
        <v>258</v>
      </c>
      <c r="B42" s="280" t="s">
        <v>243</v>
      </c>
      <c r="C42" s="296"/>
      <c r="D42" s="222"/>
    </row>
    <row r="43" spans="1:4" ht="15.75" customHeight="1">
      <c r="A43" s="276" t="s">
        <v>259</v>
      </c>
      <c r="B43" s="280" t="s">
        <v>244</v>
      </c>
      <c r="C43" s="296"/>
      <c r="D43" s="222"/>
    </row>
    <row r="44" spans="1:4" ht="15.75" customHeight="1">
      <c r="A44" s="276" t="s">
        <v>260</v>
      </c>
      <c r="B44" s="280" t="s">
        <v>245</v>
      </c>
      <c r="C44" s="296"/>
      <c r="D44" s="222"/>
    </row>
    <row r="45" spans="1:4" ht="15.75" customHeight="1">
      <c r="A45" s="278"/>
      <c r="B45" s="282" t="s">
        <v>246</v>
      </c>
      <c r="C45" s="308">
        <f>+C46+C47+C48</f>
        <v>3086</v>
      </c>
      <c r="D45" s="308">
        <f>+D46+D47+D48</f>
        <v>1562</v>
      </c>
    </row>
    <row r="46" spans="1:4" ht="15.75" customHeight="1">
      <c r="A46" s="276" t="s">
        <v>184</v>
      </c>
      <c r="B46" s="284" t="s">
        <v>247</v>
      </c>
      <c r="C46" s="302">
        <f>+'6b.sz.m.Kiadások'!C18</f>
        <v>3086</v>
      </c>
      <c r="D46" s="302">
        <f>+'6b.sz.m.Kiadások'!D18</f>
        <v>1562</v>
      </c>
    </row>
    <row r="47" spans="1:4" ht="15.75" customHeight="1">
      <c r="A47" s="276" t="s">
        <v>186</v>
      </c>
      <c r="B47" s="284" t="s">
        <v>248</v>
      </c>
      <c r="C47" s="302">
        <f>+'6b.sz.m.Kiadások'!C19</f>
        <v>0</v>
      </c>
      <c r="D47" s="272"/>
    </row>
    <row r="48" spans="1:4" ht="15.75" customHeight="1">
      <c r="A48" s="276" t="s">
        <v>187</v>
      </c>
      <c r="B48" s="284" t="s">
        <v>249</v>
      </c>
      <c r="C48" s="302">
        <f>+C49+C50</f>
        <v>0</v>
      </c>
      <c r="D48" s="302">
        <f>+D49+D50</f>
        <v>0</v>
      </c>
    </row>
    <row r="49" spans="1:4" ht="15.75" customHeight="1">
      <c r="A49" s="276" t="s">
        <v>261</v>
      </c>
      <c r="B49" s="280" t="s">
        <v>250</v>
      </c>
      <c r="C49" s="302"/>
      <c r="D49" s="272"/>
    </row>
    <row r="50" spans="1:4" ht="15.75" customHeight="1">
      <c r="A50" s="276" t="s">
        <v>262</v>
      </c>
      <c r="B50" s="280" t="s">
        <v>251</v>
      </c>
      <c r="C50" s="302"/>
      <c r="D50" s="272"/>
    </row>
    <row r="51" spans="1:4" ht="15.75" customHeight="1">
      <c r="A51" s="276"/>
      <c r="B51" s="280"/>
      <c r="C51" s="302"/>
      <c r="D51" s="272"/>
    </row>
    <row r="52" spans="1:4" ht="15.75" customHeight="1">
      <c r="A52" s="274" t="s">
        <v>190</v>
      </c>
      <c r="B52" s="288" t="s">
        <v>252</v>
      </c>
      <c r="C52" s="308">
        <f>+C53+C54+C55+C56</f>
        <v>0</v>
      </c>
      <c r="D52" s="308">
        <f>+D53+D54+D55+D56</f>
        <v>0</v>
      </c>
    </row>
    <row r="53" spans="1:4" ht="15.75" customHeight="1">
      <c r="A53" s="278" t="s">
        <v>263</v>
      </c>
      <c r="B53" s="282" t="s">
        <v>253</v>
      </c>
      <c r="C53" s="302"/>
      <c r="D53" s="272"/>
    </row>
    <row r="54" spans="1:4" ht="15.75" customHeight="1">
      <c r="A54" s="276" t="s">
        <v>264</v>
      </c>
      <c r="B54" s="284" t="s">
        <v>254</v>
      </c>
      <c r="C54" s="296"/>
      <c r="D54" s="222"/>
    </row>
    <row r="55" spans="1:4" ht="15.75" customHeight="1">
      <c r="A55" s="276" t="s">
        <v>265</v>
      </c>
      <c r="B55" s="284" t="s">
        <v>255</v>
      </c>
      <c r="C55" s="296"/>
      <c r="D55" s="222"/>
    </row>
    <row r="56" spans="1:4" ht="15.75" customHeight="1">
      <c r="A56" s="276" t="s">
        <v>266</v>
      </c>
      <c r="B56" s="284" t="s">
        <v>256</v>
      </c>
      <c r="C56" s="296"/>
      <c r="D56" s="217"/>
    </row>
    <row r="57" spans="1:4" ht="15.75" customHeight="1" thickBot="1">
      <c r="A57" s="290"/>
      <c r="B57" s="289"/>
      <c r="C57" s="303"/>
      <c r="D57" s="223"/>
    </row>
    <row r="58" ht="15.75" customHeight="1" thickBot="1"/>
    <row r="59" spans="2:4" ht="15.75" customHeight="1" thickBot="1">
      <c r="B59" s="68" t="s">
        <v>141</v>
      </c>
      <c r="C59" s="304">
        <f>+C4-C34</f>
        <v>0</v>
      </c>
      <c r="D59" s="304">
        <f>+D4-D34</f>
        <v>0</v>
      </c>
    </row>
    <row r="60" spans="3:4" ht="12.75">
      <c r="C60" s="305"/>
      <c r="D60" s="60"/>
    </row>
  </sheetData>
  <sheetProtection/>
  <mergeCells count="1">
    <mergeCell ref="A1:C1"/>
  </mergeCells>
  <printOptions horizontalCentered="1" verticalCentered="1"/>
  <pageMargins left="0.7480314960629921" right="0.35433070866141736" top="0.984251968503937" bottom="0.7086614173228347" header="0.4330708661417323" footer="0.5118110236220472"/>
  <pageSetup fitToHeight="1" fitToWidth="1" horizontalDpi="300" verticalDpi="300" orientation="portrait" paperSize="9" scale="73" r:id="rId1"/>
  <headerFooter alignWithMargins="0">
    <oddHeader>&amp;L1/C. számú melléklet&amp;C&amp;"Arial,Félkövér"&amp;12
Kispatak Óvoda 2015. évi bevételei és kiadásai&amp;R A 2015. évi önkormányzati költségvetési rendelethez</oddHeader>
    <oddFooter>&amp;L&amp;"Arial,Dőlt"&amp;8&amp;D&amp;C&amp;P&amp;R&amp;"Arial,Dőlt"&amp;8&amp;F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D80" sqref="D80"/>
    </sheetView>
  </sheetViews>
  <sheetFormatPr defaultColWidth="8.8515625" defaultRowHeight="12.75"/>
  <cols>
    <col min="1" max="1" width="5.00390625" style="14" customWidth="1"/>
    <col min="2" max="2" width="54.28125" style="14" customWidth="1"/>
    <col min="3" max="4" width="16.140625" style="14" customWidth="1"/>
    <col min="5" max="5" width="16.140625" style="160" customWidth="1"/>
    <col min="6" max="13" width="8.8515625" style="14" customWidth="1"/>
    <col min="14" max="14" width="15.421875" style="258" bestFit="1" customWidth="1"/>
    <col min="15" max="16384" width="8.8515625" style="14" customWidth="1"/>
  </cols>
  <sheetData>
    <row r="1" spans="1:14" s="185" customFormat="1" ht="39" thickBot="1">
      <c r="A1" s="183" t="s">
        <v>16</v>
      </c>
      <c r="B1" s="184" t="s">
        <v>17</v>
      </c>
      <c r="C1" s="72" t="s">
        <v>272</v>
      </c>
      <c r="D1" s="72" t="s">
        <v>273</v>
      </c>
      <c r="E1" s="146" t="s">
        <v>18</v>
      </c>
      <c r="N1" s="257"/>
    </row>
    <row r="2" spans="1:5" ht="13.5" thickBot="1">
      <c r="A2" s="15"/>
      <c r="B2" s="16"/>
      <c r="C2" s="72" t="s">
        <v>122</v>
      </c>
      <c r="D2" s="72" t="s">
        <v>122</v>
      </c>
      <c r="E2" s="146" t="s">
        <v>19</v>
      </c>
    </row>
    <row r="3" spans="1:5" ht="12.75">
      <c r="A3" s="15"/>
      <c r="B3" s="16"/>
      <c r="C3" s="17"/>
      <c r="D3" s="17"/>
      <c r="E3" s="147"/>
    </row>
    <row r="4" spans="1:5" ht="13.5" thickBot="1">
      <c r="A4" s="18">
        <v>1</v>
      </c>
      <c r="B4" s="5">
        <v>2</v>
      </c>
      <c r="C4" s="18">
        <v>3</v>
      </c>
      <c r="D4" s="18">
        <v>4</v>
      </c>
      <c r="E4" s="148" t="s">
        <v>140</v>
      </c>
    </row>
    <row r="5" spans="1:5" ht="13.5" thickBot="1">
      <c r="A5" s="19" t="s">
        <v>20</v>
      </c>
      <c r="B5" s="86" t="s">
        <v>21</v>
      </c>
      <c r="C5" s="84"/>
      <c r="D5" s="84"/>
      <c r="E5" s="128"/>
    </row>
    <row r="6" spans="1:14" s="40" customFormat="1" ht="13.5" thickBot="1">
      <c r="A6" s="318" t="s">
        <v>158</v>
      </c>
      <c r="B6" s="319" t="s">
        <v>157</v>
      </c>
      <c r="C6" s="320">
        <f>SUM(C7:C11)</f>
        <v>15800</v>
      </c>
      <c r="D6" s="320">
        <f>SUM(D7:D11)</f>
        <v>15465</v>
      </c>
      <c r="E6" s="150">
        <f>+D6/C6</f>
        <v>0.9787974683544304</v>
      </c>
      <c r="F6" s="127"/>
      <c r="G6" s="127"/>
      <c r="H6" s="127"/>
      <c r="I6" s="127"/>
      <c r="N6" s="321"/>
    </row>
    <row r="7" spans="1:6" ht="13.5" hidden="1" thickTop="1">
      <c r="A7" s="20"/>
      <c r="B7" s="21" t="s">
        <v>69</v>
      </c>
      <c r="C7" s="171"/>
      <c r="D7" s="171"/>
      <c r="E7" s="224"/>
      <c r="F7" s="44"/>
    </row>
    <row r="8" spans="1:6" ht="13.5" thickTop="1">
      <c r="A8" s="24"/>
      <c r="B8" s="25"/>
      <c r="C8" s="23"/>
      <c r="D8" s="23"/>
      <c r="E8" s="149"/>
      <c r="F8" s="44"/>
    </row>
    <row r="9" spans="1:6" ht="12.75">
      <c r="A9" s="24"/>
      <c r="B9" s="25" t="s">
        <v>157</v>
      </c>
      <c r="C9" s="23">
        <v>15800</v>
      </c>
      <c r="D9" s="23">
        <v>15465</v>
      </c>
      <c r="E9" s="149">
        <f aca="true" t="shared" si="0" ref="E9:E68">+D9/C9</f>
        <v>0.9787974683544304</v>
      </c>
      <c r="F9" s="44"/>
    </row>
    <row r="10" spans="1:6" ht="12.75" hidden="1">
      <c r="A10" s="24"/>
      <c r="B10" s="26"/>
      <c r="C10" s="23"/>
      <c r="D10" s="23"/>
      <c r="E10" s="149"/>
      <c r="F10" s="44"/>
    </row>
    <row r="11" spans="1:6" ht="13.5" thickBot="1">
      <c r="A11" s="24"/>
      <c r="B11" s="26"/>
      <c r="C11" s="23"/>
      <c r="D11" s="23"/>
      <c r="E11" s="149"/>
      <c r="F11" s="44"/>
    </row>
    <row r="12" spans="1:6" ht="13.5" hidden="1" thickBot="1">
      <c r="A12" s="87" t="s">
        <v>23</v>
      </c>
      <c r="B12" s="90" t="s">
        <v>24</v>
      </c>
      <c r="C12" s="91">
        <f>SUM(C13:C17)</f>
        <v>0</v>
      </c>
      <c r="D12" s="91">
        <f>SUM(D13:D17)</f>
        <v>0</v>
      </c>
      <c r="E12" s="150" t="e">
        <f t="shared" si="0"/>
        <v>#DIV/0!</v>
      </c>
      <c r="F12" s="44"/>
    </row>
    <row r="13" spans="1:6" ht="13.5" hidden="1" thickBot="1">
      <c r="A13" s="24"/>
      <c r="B13" s="25" t="s">
        <v>25</v>
      </c>
      <c r="C13" s="23"/>
      <c r="D13" s="23"/>
      <c r="E13" s="149" t="e">
        <f t="shared" si="0"/>
        <v>#DIV/0!</v>
      </c>
      <c r="F13" s="44"/>
    </row>
    <row r="14" spans="1:6" ht="13.5" hidden="1" thickBot="1">
      <c r="A14" s="24"/>
      <c r="B14" s="25" t="s">
        <v>6</v>
      </c>
      <c r="C14" s="171"/>
      <c r="D14" s="171"/>
      <c r="E14" s="224" t="e">
        <f t="shared" si="0"/>
        <v>#DIV/0!</v>
      </c>
      <c r="F14" s="44"/>
    </row>
    <row r="15" spans="1:6" ht="13.5" hidden="1" thickBot="1">
      <c r="A15" s="24"/>
      <c r="B15" s="25" t="s">
        <v>98</v>
      </c>
      <c r="C15" s="171"/>
      <c r="D15" s="171"/>
      <c r="E15" s="224" t="e">
        <f t="shared" si="0"/>
        <v>#DIV/0!</v>
      </c>
      <c r="F15" s="44"/>
    </row>
    <row r="16" spans="1:6" ht="13.5" hidden="1" thickBot="1">
      <c r="A16" s="24"/>
      <c r="B16" s="25" t="s">
        <v>70</v>
      </c>
      <c r="C16" s="171"/>
      <c r="D16" s="171"/>
      <c r="E16" s="224" t="e">
        <f t="shared" si="0"/>
        <v>#DIV/0!</v>
      </c>
      <c r="F16" s="44"/>
    </row>
    <row r="17" spans="1:6" ht="13.5" hidden="1" thickBot="1">
      <c r="A17" s="83"/>
      <c r="B17" s="26" t="s">
        <v>71</v>
      </c>
      <c r="C17" s="172"/>
      <c r="D17" s="172"/>
      <c r="E17" s="225" t="e">
        <f t="shared" si="0"/>
        <v>#DIV/0!</v>
      </c>
      <c r="F17" s="44"/>
    </row>
    <row r="18" spans="1:6" ht="13.5" hidden="1" thickBot="1">
      <c r="A18" s="87" t="s">
        <v>26</v>
      </c>
      <c r="B18" s="88" t="s">
        <v>27</v>
      </c>
      <c r="C18" s="91">
        <f>SUM(C19:C21)</f>
        <v>0</v>
      </c>
      <c r="D18" s="91">
        <f>SUM(D19:D21)</f>
        <v>0</v>
      </c>
      <c r="E18" s="150" t="e">
        <f t="shared" si="0"/>
        <v>#DIV/0!</v>
      </c>
      <c r="F18" s="44"/>
    </row>
    <row r="19" spans="1:6" ht="14.25" hidden="1" thickBot="1" thickTop="1">
      <c r="A19" s="20"/>
      <c r="B19" s="21" t="s">
        <v>8</v>
      </c>
      <c r="C19" s="173"/>
      <c r="D19" s="173"/>
      <c r="E19" s="226" t="e">
        <f t="shared" si="0"/>
        <v>#DIV/0!</v>
      </c>
      <c r="F19" s="44"/>
    </row>
    <row r="20" spans="1:6" ht="13.5" hidden="1" thickBot="1">
      <c r="A20" s="20"/>
      <c r="B20" s="92" t="s">
        <v>72</v>
      </c>
      <c r="C20" s="171"/>
      <c r="D20" s="171"/>
      <c r="E20" s="224" t="e">
        <f t="shared" si="0"/>
        <v>#DIV/0!</v>
      </c>
      <c r="F20" s="44"/>
    </row>
    <row r="21" spans="1:6" ht="13.5" hidden="1" thickBot="1">
      <c r="A21" s="83"/>
      <c r="B21" s="26" t="s">
        <v>10</v>
      </c>
      <c r="C21" s="172"/>
      <c r="D21" s="172"/>
      <c r="E21" s="225" t="e">
        <f t="shared" si="0"/>
        <v>#DIV/0!</v>
      </c>
      <c r="F21" s="44"/>
    </row>
    <row r="22" spans="1:6" ht="13.5" hidden="1" thickBot="1">
      <c r="A22" s="87" t="s">
        <v>28</v>
      </c>
      <c r="B22" s="90" t="s">
        <v>73</v>
      </c>
      <c r="C22" s="93">
        <f>SUM(C23:C29)</f>
        <v>0</v>
      </c>
      <c r="D22" s="93">
        <f>SUM(D23:D29)</f>
        <v>0</v>
      </c>
      <c r="E22" s="89" t="e">
        <f t="shared" si="0"/>
        <v>#DIV/0!</v>
      </c>
      <c r="F22" s="44"/>
    </row>
    <row r="23" spans="1:6" ht="14.25" hidden="1" thickBot="1" thickTop="1">
      <c r="A23" s="28"/>
      <c r="B23" s="21" t="s">
        <v>74</v>
      </c>
      <c r="C23" s="173"/>
      <c r="D23" s="173"/>
      <c r="E23" s="226" t="e">
        <f t="shared" si="0"/>
        <v>#DIV/0!</v>
      </c>
      <c r="F23" s="44"/>
    </row>
    <row r="24" spans="1:6" ht="13.5" hidden="1" thickBot="1">
      <c r="A24" s="29"/>
      <c r="B24" s="25" t="s">
        <v>75</v>
      </c>
      <c r="C24" s="171"/>
      <c r="D24" s="171"/>
      <c r="E24" s="224" t="e">
        <f t="shared" si="0"/>
        <v>#DIV/0!</v>
      </c>
      <c r="F24" s="44"/>
    </row>
    <row r="25" spans="1:6" ht="13.5" hidden="1" thickBot="1">
      <c r="A25" s="29"/>
      <c r="B25" s="24" t="s">
        <v>29</v>
      </c>
      <c r="C25" s="171"/>
      <c r="D25" s="171"/>
      <c r="E25" s="224" t="e">
        <f t="shared" si="0"/>
        <v>#DIV/0!</v>
      </c>
      <c r="F25" s="44"/>
    </row>
    <row r="26" spans="1:6" ht="13.5" hidden="1" thickBot="1">
      <c r="A26" s="189"/>
      <c r="B26" s="30" t="s">
        <v>100</v>
      </c>
      <c r="C26" s="143"/>
      <c r="D26" s="143"/>
      <c r="E26" s="227" t="e">
        <f t="shared" si="0"/>
        <v>#DIV/0!</v>
      </c>
      <c r="F26" s="44"/>
    </row>
    <row r="27" spans="1:6" ht="13.5" hidden="1" thickBot="1">
      <c r="A27" s="189"/>
      <c r="B27" s="30" t="s">
        <v>101</v>
      </c>
      <c r="C27" s="143"/>
      <c r="D27" s="143"/>
      <c r="E27" s="227" t="e">
        <f t="shared" si="0"/>
        <v>#DIV/0!</v>
      </c>
      <c r="F27" s="44"/>
    </row>
    <row r="28" spans="1:6" ht="13.5" hidden="1" thickBot="1">
      <c r="A28" s="189"/>
      <c r="B28" s="30" t="s">
        <v>30</v>
      </c>
      <c r="C28" s="143"/>
      <c r="D28" s="143"/>
      <c r="E28" s="227" t="e">
        <f t="shared" si="0"/>
        <v>#DIV/0!</v>
      </c>
      <c r="F28" s="44"/>
    </row>
    <row r="29" spans="1:6" ht="13.5" hidden="1" thickBot="1">
      <c r="A29" s="27"/>
      <c r="B29" s="7" t="s">
        <v>76</v>
      </c>
      <c r="C29" s="172"/>
      <c r="D29" s="172"/>
      <c r="E29" s="225" t="e">
        <f t="shared" si="0"/>
        <v>#DIV/0!</v>
      </c>
      <c r="F29" s="44"/>
    </row>
    <row r="30" spans="1:6" ht="13.5" hidden="1" thickBot="1">
      <c r="A30" s="87" t="s">
        <v>31</v>
      </c>
      <c r="B30" s="90" t="s">
        <v>77</v>
      </c>
      <c r="C30" s="93">
        <f>SUM(C31:C34)</f>
        <v>0</v>
      </c>
      <c r="D30" s="93">
        <f>SUM(D31:D34)</f>
        <v>0</v>
      </c>
      <c r="E30" s="89" t="e">
        <f t="shared" si="0"/>
        <v>#DIV/0!</v>
      </c>
      <c r="F30" s="44"/>
    </row>
    <row r="31" spans="1:6" ht="14.25" hidden="1" thickBot="1" thickTop="1">
      <c r="A31" s="94"/>
      <c r="B31" s="95" t="s">
        <v>9</v>
      </c>
      <c r="C31" s="171"/>
      <c r="D31" s="171"/>
      <c r="E31" s="224" t="e">
        <f t="shared" si="0"/>
        <v>#DIV/0!</v>
      </c>
      <c r="F31" s="44"/>
    </row>
    <row r="32" spans="1:6" ht="13.5" hidden="1" thickBot="1">
      <c r="A32" s="28"/>
      <c r="B32" s="32" t="s">
        <v>32</v>
      </c>
      <c r="C32" s="23"/>
      <c r="D32" s="23"/>
      <c r="E32" s="149" t="e">
        <f t="shared" si="0"/>
        <v>#DIV/0!</v>
      </c>
      <c r="F32" s="44"/>
    </row>
    <row r="33" spans="1:6" ht="13.5" hidden="1" thickBot="1">
      <c r="A33" s="29"/>
      <c r="B33" s="25" t="s">
        <v>138</v>
      </c>
      <c r="C33" s="33"/>
      <c r="D33" s="33"/>
      <c r="E33" s="152" t="e">
        <f t="shared" si="0"/>
        <v>#DIV/0!</v>
      </c>
      <c r="F33" s="44"/>
    </row>
    <row r="34" spans="1:6" ht="13.5" hidden="1" thickBot="1">
      <c r="A34" s="19"/>
      <c r="B34" s="26" t="s">
        <v>54</v>
      </c>
      <c r="C34" s="82"/>
      <c r="D34" s="82"/>
      <c r="E34" s="186" t="e">
        <f t="shared" si="0"/>
        <v>#DIV/0!</v>
      </c>
      <c r="F34" s="44"/>
    </row>
    <row r="35" spans="1:14" s="40" customFormat="1" ht="13.5" thickBot="1">
      <c r="A35" s="318" t="s">
        <v>193</v>
      </c>
      <c r="B35" s="322" t="s">
        <v>165</v>
      </c>
      <c r="C35" s="91">
        <f>SUM(C36:C47)</f>
        <v>296155</v>
      </c>
      <c r="D35" s="91">
        <f>SUM(D36:D47)</f>
        <v>290718</v>
      </c>
      <c r="E35" s="150">
        <f t="shared" si="0"/>
        <v>0.9816413702284277</v>
      </c>
      <c r="F35" s="127"/>
      <c r="N35" s="321"/>
    </row>
    <row r="36" spans="1:6" ht="13.5" hidden="1" thickTop="1">
      <c r="A36" s="28"/>
      <c r="B36" s="25" t="s">
        <v>78</v>
      </c>
      <c r="C36" s="33"/>
      <c r="D36" s="33"/>
      <c r="E36" s="152" t="e">
        <f t="shared" si="0"/>
        <v>#DIV/0!</v>
      </c>
      <c r="F36" s="44"/>
    </row>
    <row r="37" spans="1:6" ht="13.5" hidden="1" thickTop="1">
      <c r="A37" s="28"/>
      <c r="B37" s="25" t="s">
        <v>137</v>
      </c>
      <c r="C37" s="33"/>
      <c r="D37" s="33"/>
      <c r="E37" s="152" t="e">
        <f t="shared" si="0"/>
        <v>#DIV/0!</v>
      </c>
      <c r="F37" s="44"/>
    </row>
    <row r="38" spans="1:6" ht="13.5" hidden="1" thickTop="1">
      <c r="A38" s="28"/>
      <c r="B38" s="25" t="s">
        <v>33</v>
      </c>
      <c r="C38" s="33"/>
      <c r="D38" s="33"/>
      <c r="E38" s="152" t="e">
        <f t="shared" si="0"/>
        <v>#DIV/0!</v>
      </c>
      <c r="F38" s="44"/>
    </row>
    <row r="39" spans="1:6" ht="13.5" thickTop="1">
      <c r="A39" s="28"/>
      <c r="B39" s="25" t="s">
        <v>270</v>
      </c>
      <c r="C39" s="143">
        <v>248321</v>
      </c>
      <c r="D39" s="143">
        <v>230207</v>
      </c>
      <c r="E39" s="227">
        <f t="shared" si="0"/>
        <v>0.9270540953040621</v>
      </c>
      <c r="F39" s="44"/>
    </row>
    <row r="40" spans="1:6" ht="12.75">
      <c r="A40" s="28"/>
      <c r="B40" s="25" t="s">
        <v>166</v>
      </c>
      <c r="C40" s="143">
        <v>47834</v>
      </c>
      <c r="D40" s="143">
        <v>60511</v>
      </c>
      <c r="E40" s="227">
        <f t="shared" si="0"/>
        <v>1.2650206965756574</v>
      </c>
      <c r="F40" s="44"/>
    </row>
    <row r="41" spans="1:6" ht="12.75">
      <c r="A41" s="28"/>
      <c r="B41" s="25"/>
      <c r="C41" s="143"/>
      <c r="D41" s="143"/>
      <c r="E41" s="227"/>
      <c r="F41" s="44"/>
    </row>
    <row r="42" spans="1:6" ht="13.5" thickBot="1">
      <c r="A42" s="29"/>
      <c r="B42" s="25"/>
      <c r="C42" s="255"/>
      <c r="D42" s="255"/>
      <c r="E42" s="259"/>
      <c r="F42" s="44"/>
    </row>
    <row r="43" spans="1:6" ht="13.5" hidden="1" thickBot="1">
      <c r="A43" s="19"/>
      <c r="B43" s="26" t="s">
        <v>79</v>
      </c>
      <c r="C43" s="31"/>
      <c r="D43" s="31"/>
      <c r="E43" s="153" t="e">
        <f t="shared" si="0"/>
        <v>#DIV/0!</v>
      </c>
      <c r="F43" s="44"/>
    </row>
    <row r="44" spans="1:6" ht="13.5" hidden="1" thickBot="1">
      <c r="A44" s="19"/>
      <c r="B44" s="26" t="s">
        <v>99</v>
      </c>
      <c r="C44" s="22"/>
      <c r="D44" s="22"/>
      <c r="E44" s="151" t="e">
        <f t="shared" si="0"/>
        <v>#DIV/0!</v>
      </c>
      <c r="F44" s="44"/>
    </row>
    <row r="45" spans="1:6" ht="13.5" hidden="1" thickBot="1">
      <c r="A45" s="19"/>
      <c r="B45" s="83" t="s">
        <v>80</v>
      </c>
      <c r="C45" s="96"/>
      <c r="D45" s="96"/>
      <c r="E45" s="154" t="e">
        <f t="shared" si="0"/>
        <v>#DIV/0!</v>
      </c>
      <c r="F45" s="44"/>
    </row>
    <row r="46" spans="1:6" ht="13.5" hidden="1" thickBot="1">
      <c r="A46" s="29"/>
      <c r="B46" s="25" t="s">
        <v>81</v>
      </c>
      <c r="C46" s="37"/>
      <c r="D46" s="37"/>
      <c r="E46" s="155" t="e">
        <f t="shared" si="0"/>
        <v>#DIV/0!</v>
      </c>
      <c r="F46" s="44"/>
    </row>
    <row r="47" spans="1:6" ht="13.5" hidden="1" thickBot="1">
      <c r="A47" s="27"/>
      <c r="B47" s="7" t="s">
        <v>102</v>
      </c>
      <c r="C47" s="96"/>
      <c r="D47" s="96"/>
      <c r="E47" s="154" t="e">
        <f t="shared" si="0"/>
        <v>#DIV/0!</v>
      </c>
      <c r="F47" s="44"/>
    </row>
    <row r="48" spans="1:6" ht="13.5" hidden="1" thickBot="1">
      <c r="A48" s="34" t="s">
        <v>35</v>
      </c>
      <c r="B48" s="97" t="s">
        <v>36</v>
      </c>
      <c r="C48" s="35"/>
      <c r="D48" s="35"/>
      <c r="E48" s="156" t="e">
        <f t="shared" si="0"/>
        <v>#DIV/0!</v>
      </c>
      <c r="F48" s="44"/>
    </row>
    <row r="49" spans="1:6" ht="13.5" hidden="1" thickBot="1">
      <c r="A49" s="34" t="s">
        <v>37</v>
      </c>
      <c r="B49" s="98" t="s">
        <v>82</v>
      </c>
      <c r="C49" s="99"/>
      <c r="D49" s="99"/>
      <c r="E49" s="100" t="e">
        <f t="shared" si="0"/>
        <v>#DIV/0!</v>
      </c>
      <c r="F49" s="44"/>
    </row>
    <row r="50" spans="1:9" ht="13.5" thickBot="1">
      <c r="A50" s="101" t="s">
        <v>20</v>
      </c>
      <c r="B50" s="36" t="s">
        <v>147</v>
      </c>
      <c r="C50" s="102">
        <f>C6+C12+C18+C22+C30+C35+C48+C49</f>
        <v>311955</v>
      </c>
      <c r="D50" s="102">
        <f>D6+D12+D18+D22+D30+D35+D48+D49</f>
        <v>306183</v>
      </c>
      <c r="E50" s="103">
        <f t="shared" si="0"/>
        <v>0.9814973313458671</v>
      </c>
      <c r="F50" s="44"/>
      <c r="I50" s="44"/>
    </row>
    <row r="51" spans="1:6" ht="17.25" customHeight="1" hidden="1">
      <c r="A51" s="28" t="s">
        <v>38</v>
      </c>
      <c r="B51" s="38" t="s">
        <v>39</v>
      </c>
      <c r="C51" s="37"/>
      <c r="D51" s="37"/>
      <c r="E51" s="155" t="e">
        <f t="shared" si="0"/>
        <v>#DIV/0!</v>
      </c>
      <c r="F51" s="44"/>
    </row>
    <row r="52" spans="1:6" ht="12.75" hidden="1">
      <c r="A52" s="28" t="s">
        <v>22</v>
      </c>
      <c r="B52" s="38" t="s">
        <v>83</v>
      </c>
      <c r="C52" s="174"/>
      <c r="D52" s="174"/>
      <c r="E52" s="228" t="e">
        <f t="shared" si="0"/>
        <v>#DIV/0!</v>
      </c>
      <c r="F52" s="44"/>
    </row>
    <row r="53" spans="1:6" ht="12.75" hidden="1">
      <c r="A53" s="29" t="s">
        <v>26</v>
      </c>
      <c r="B53" s="9" t="s">
        <v>7</v>
      </c>
      <c r="C53" s="51"/>
      <c r="D53" s="51"/>
      <c r="E53" s="187" t="e">
        <f t="shared" si="0"/>
        <v>#DIV/0!</v>
      </c>
      <c r="F53" s="44"/>
    </row>
    <row r="54" spans="1:6" ht="12.75" hidden="1">
      <c r="A54" s="19" t="s">
        <v>28</v>
      </c>
      <c r="B54" s="39" t="s">
        <v>40</v>
      </c>
      <c r="C54" s="52"/>
      <c r="D54" s="52"/>
      <c r="E54" s="157" t="e">
        <f t="shared" si="0"/>
        <v>#DIV/0!</v>
      </c>
      <c r="F54" s="44"/>
    </row>
    <row r="55" spans="1:6" ht="12.75" hidden="1">
      <c r="A55" s="19"/>
      <c r="B55" s="104" t="s">
        <v>84</v>
      </c>
      <c r="C55" s="85"/>
      <c r="D55" s="85"/>
      <c r="E55" s="188" t="e">
        <f t="shared" si="0"/>
        <v>#DIV/0!</v>
      </c>
      <c r="F55" s="44"/>
    </row>
    <row r="56" spans="1:6" ht="12.75" hidden="1">
      <c r="A56" s="19"/>
      <c r="B56" s="104" t="s">
        <v>85</v>
      </c>
      <c r="C56" s="85"/>
      <c r="D56" s="85"/>
      <c r="E56" s="188" t="e">
        <f t="shared" si="0"/>
        <v>#DIV/0!</v>
      </c>
      <c r="F56" s="44"/>
    </row>
    <row r="57" spans="1:6" ht="12.75" hidden="1">
      <c r="A57" s="19"/>
      <c r="B57" s="104" t="s">
        <v>86</v>
      </c>
      <c r="C57" s="85"/>
      <c r="D57" s="85"/>
      <c r="E57" s="188" t="e">
        <f t="shared" si="0"/>
        <v>#DIV/0!</v>
      </c>
      <c r="F57" s="44"/>
    </row>
    <row r="58" spans="1:6" ht="12.75" hidden="1">
      <c r="A58" s="19"/>
      <c r="B58" s="104" t="s">
        <v>87</v>
      </c>
      <c r="C58" s="85"/>
      <c r="D58" s="85"/>
      <c r="E58" s="188" t="e">
        <f t="shared" si="0"/>
        <v>#DIV/0!</v>
      </c>
      <c r="F58" s="44"/>
    </row>
    <row r="59" spans="1:6" ht="12.75" hidden="1">
      <c r="A59" s="19" t="s">
        <v>31</v>
      </c>
      <c r="B59" s="104" t="s">
        <v>41</v>
      </c>
      <c r="C59" s="85"/>
      <c r="D59" s="85"/>
      <c r="E59" s="188" t="e">
        <f t="shared" si="0"/>
        <v>#DIV/0!</v>
      </c>
      <c r="F59" s="44"/>
    </row>
    <row r="60" spans="1:6" ht="12.75" hidden="1">
      <c r="A60" s="19" t="s">
        <v>34</v>
      </c>
      <c r="B60" s="104" t="s">
        <v>88</v>
      </c>
      <c r="C60" s="85"/>
      <c r="D60" s="85"/>
      <c r="E60" s="188" t="e">
        <f t="shared" si="0"/>
        <v>#DIV/0!</v>
      </c>
      <c r="F60" s="44"/>
    </row>
    <row r="61" spans="1:6" ht="12.75" hidden="1">
      <c r="A61" s="19"/>
      <c r="B61" s="104" t="s">
        <v>42</v>
      </c>
      <c r="C61" s="85"/>
      <c r="D61" s="85"/>
      <c r="E61" s="188" t="e">
        <f t="shared" si="0"/>
        <v>#DIV/0!</v>
      </c>
      <c r="F61" s="44"/>
    </row>
    <row r="62" spans="1:6" ht="12.75" hidden="1">
      <c r="A62" s="19"/>
      <c r="B62" s="104" t="s">
        <v>68</v>
      </c>
      <c r="C62" s="85"/>
      <c r="D62" s="85"/>
      <c r="E62" s="188" t="e">
        <f t="shared" si="0"/>
        <v>#DIV/0!</v>
      </c>
      <c r="F62" s="44"/>
    </row>
    <row r="63" spans="1:6" ht="12.75" hidden="1">
      <c r="A63" s="19"/>
      <c r="B63" s="104" t="s">
        <v>43</v>
      </c>
      <c r="C63" s="85"/>
      <c r="D63" s="85"/>
      <c r="E63" s="188" t="e">
        <f t="shared" si="0"/>
        <v>#DIV/0!</v>
      </c>
      <c r="F63" s="44"/>
    </row>
    <row r="64" spans="1:6" ht="12.75" hidden="1">
      <c r="A64" s="19"/>
      <c r="B64" s="104" t="s">
        <v>65</v>
      </c>
      <c r="C64" s="85"/>
      <c r="D64" s="85"/>
      <c r="E64" s="188" t="e">
        <f t="shared" si="0"/>
        <v>#DIV/0!</v>
      </c>
      <c r="F64" s="44"/>
    </row>
    <row r="65" spans="1:6" ht="12.75" hidden="1">
      <c r="A65" s="19"/>
      <c r="B65" s="104" t="s">
        <v>66</v>
      </c>
      <c r="C65" s="85"/>
      <c r="D65" s="85"/>
      <c r="E65" s="188" t="e">
        <f t="shared" si="0"/>
        <v>#DIV/0!</v>
      </c>
      <c r="F65" s="44"/>
    </row>
    <row r="66" spans="1:6" ht="13.5" hidden="1" thickBot="1">
      <c r="A66" s="101" t="s">
        <v>38</v>
      </c>
      <c r="B66" s="36" t="s">
        <v>89</v>
      </c>
      <c r="C66" s="102">
        <f>C52+C53+C54+C60+C59</f>
        <v>0</v>
      </c>
      <c r="D66" s="102">
        <f>D52+D53+D54+D60+D59</f>
        <v>0</v>
      </c>
      <c r="E66" s="103" t="e">
        <f t="shared" si="0"/>
        <v>#DIV/0!</v>
      </c>
      <c r="F66" s="44"/>
    </row>
    <row r="67" spans="1:6" ht="12.75" hidden="1">
      <c r="A67" s="105" t="s">
        <v>44</v>
      </c>
      <c r="B67" s="106" t="s">
        <v>90</v>
      </c>
      <c r="C67" s="107"/>
      <c r="D67" s="107"/>
      <c r="E67" s="158" t="e">
        <f t="shared" si="0"/>
        <v>#DIV/0!</v>
      </c>
      <c r="F67" s="44"/>
    </row>
    <row r="68" spans="1:6" ht="13.5" thickBot="1">
      <c r="A68" s="41" t="s">
        <v>45</v>
      </c>
      <c r="B68" s="42" t="s">
        <v>91</v>
      </c>
      <c r="C68" s="43">
        <f>C50+C66+C67</f>
        <v>311955</v>
      </c>
      <c r="D68" s="43">
        <f>D50+D66+D67</f>
        <v>306183</v>
      </c>
      <c r="E68" s="159">
        <f t="shared" si="0"/>
        <v>0.9814973313458671</v>
      </c>
      <c r="F68" s="44"/>
    </row>
    <row r="69" spans="3:4" ht="12.75">
      <c r="C69" s="81"/>
      <c r="D69" s="81"/>
    </row>
    <row r="70" spans="3:4" ht="12.75">
      <c r="C70" s="44"/>
      <c r="D70" s="44"/>
    </row>
    <row r="71" spans="3:4" ht="12.75">
      <c r="C71" s="44"/>
      <c r="D71" s="44"/>
    </row>
    <row r="77" spans="3:5" ht="12.75">
      <c r="C77" s="40"/>
      <c r="D77" s="40"/>
      <c r="E77" s="145"/>
    </row>
    <row r="78" spans="3:5" ht="12.75">
      <c r="C78" s="40"/>
      <c r="D78" s="40"/>
      <c r="E78" s="145"/>
    </row>
    <row r="79" spans="3:5" ht="12.75">
      <c r="C79" s="40"/>
      <c r="D79" s="40"/>
      <c r="E79" s="145"/>
    </row>
    <row r="80" spans="3:5" ht="12.75">
      <c r="C80" s="40"/>
      <c r="D80" s="40"/>
      <c r="E80" s="145"/>
    </row>
    <row r="81" spans="3:5" ht="12.75">
      <c r="C81" s="40"/>
      <c r="D81" s="40"/>
      <c r="E81" s="145"/>
    </row>
    <row r="82" spans="3:5" ht="12.75">
      <c r="C82" s="40"/>
      <c r="D82" s="40"/>
      <c r="E82" s="145"/>
    </row>
    <row r="83" spans="3:5" ht="12.75">
      <c r="C83" s="40"/>
      <c r="D83" s="40"/>
      <c r="E83" s="145"/>
    </row>
  </sheetData>
  <sheetProtection/>
  <printOptions horizontalCentered="1"/>
  <pageMargins left="0.35433070866141736" right="0.1968503937007874" top="1.535433070866142" bottom="0.11811023622047245" header="0.15748031496062992" footer="0.15748031496062992"/>
  <pageSetup fitToHeight="2" fitToWidth="1" horizontalDpi="300" verticalDpi="300" orientation="landscape" paperSize="9" r:id="rId1"/>
  <headerFooter alignWithMargins="0">
    <oddHeader>&amp;L
4/B.sz.melléklet&amp;C&amp;"Arial,Félkövér"&amp;12Kispatak Óvoda
2017. évi bevételei forrásonként&amp;R
adatok eFt-ban</oddHeader>
  </headerFooter>
  <rowBreaks count="1" manualBreakCount="1">
    <brk id="5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J35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7.140625" style="3" customWidth="1"/>
    <col min="2" max="2" width="64.57421875" style="3" bestFit="1" customWidth="1"/>
    <col min="3" max="3" width="16.421875" style="3" customWidth="1"/>
    <col min="4" max="4" width="12.28125" style="3" bestFit="1" customWidth="1"/>
    <col min="5" max="5" width="14.421875" style="3" customWidth="1"/>
    <col min="6" max="6" width="12.28125" style="3" bestFit="1" customWidth="1"/>
    <col min="7" max="7" width="13.28125" style="3" customWidth="1"/>
    <col min="8" max="8" width="13.8515625" style="161" bestFit="1" customWidth="1"/>
    <col min="9" max="16384" width="9.140625" style="3" customWidth="1"/>
  </cols>
  <sheetData>
    <row r="1" ht="13.5" thickBot="1"/>
    <row r="2" spans="1:8" s="193" customFormat="1" ht="39" thickBot="1">
      <c r="A2" s="190"/>
      <c r="B2" s="191"/>
      <c r="C2" s="72" t="s">
        <v>123</v>
      </c>
      <c r="D2" s="72" t="s">
        <v>125</v>
      </c>
      <c r="E2" s="72" t="s">
        <v>133</v>
      </c>
      <c r="F2" s="72" t="s">
        <v>131</v>
      </c>
      <c r="G2" s="72" t="s">
        <v>132</v>
      </c>
      <c r="H2" s="192" t="s">
        <v>18</v>
      </c>
    </row>
    <row r="3" spans="1:8" ht="31.5" customHeight="1" thickBot="1">
      <c r="A3" s="67" t="s">
        <v>5</v>
      </c>
      <c r="B3" s="62" t="s">
        <v>3</v>
      </c>
      <c r="C3" s="110" t="s">
        <v>63</v>
      </c>
      <c r="D3" s="110" t="s">
        <v>63</v>
      </c>
      <c r="E3" s="110" t="s">
        <v>63</v>
      </c>
      <c r="F3" s="110" t="s">
        <v>63</v>
      </c>
      <c r="G3" s="110" t="s">
        <v>63</v>
      </c>
      <c r="H3" s="146" t="s">
        <v>19</v>
      </c>
    </row>
    <row r="4" spans="1:8" ht="12.75">
      <c r="A4" s="6"/>
      <c r="B4" s="118" t="s">
        <v>11</v>
      </c>
      <c r="C4" s="125"/>
      <c r="D4" s="125"/>
      <c r="E4" s="125"/>
      <c r="F4" s="125"/>
      <c r="G4" s="125"/>
      <c r="H4" s="162"/>
    </row>
    <row r="5" spans="1:9" ht="12.75">
      <c r="A5" s="6">
        <v>1</v>
      </c>
      <c r="B5" s="119" t="s">
        <v>12</v>
      </c>
      <c r="C5" s="111">
        <v>173107</v>
      </c>
      <c r="D5" s="111">
        <v>0</v>
      </c>
      <c r="E5" s="111">
        <f>+C5+D5</f>
        <v>173107</v>
      </c>
      <c r="F5" s="111">
        <f aca="true" t="shared" si="0" ref="F5:F11">+G5-E5</f>
        <v>0</v>
      </c>
      <c r="G5" s="111">
        <v>173107</v>
      </c>
      <c r="H5" s="163">
        <f aca="true" t="shared" si="1" ref="H5:H14">+G5/E5</f>
        <v>1</v>
      </c>
      <c r="I5" s="170"/>
    </row>
    <row r="6" spans="1:9" ht="12.75">
      <c r="A6" s="6">
        <v>2</v>
      </c>
      <c r="B6" s="119" t="s">
        <v>93</v>
      </c>
      <c r="C6" s="112">
        <f>61200</f>
        <v>61200</v>
      </c>
      <c r="D6" s="112">
        <v>0</v>
      </c>
      <c r="E6" s="111">
        <f aca="true" t="shared" si="2" ref="E6:E11">+C6+D6</f>
        <v>61200</v>
      </c>
      <c r="F6" s="112">
        <f t="shared" si="0"/>
        <v>0</v>
      </c>
      <c r="G6" s="112">
        <f>61200</f>
        <v>61200</v>
      </c>
      <c r="H6" s="163">
        <f t="shared" si="1"/>
        <v>1</v>
      </c>
      <c r="I6" s="170"/>
    </row>
    <row r="7" spans="1:9" ht="12.75">
      <c r="A7" s="6">
        <v>4</v>
      </c>
      <c r="B7" s="8" t="s">
        <v>59</v>
      </c>
      <c r="C7" s="113">
        <f>31285</f>
        <v>31285</v>
      </c>
      <c r="D7" s="113">
        <v>0</v>
      </c>
      <c r="E7" s="111">
        <f t="shared" si="2"/>
        <v>31285</v>
      </c>
      <c r="F7" s="113">
        <f t="shared" si="0"/>
        <v>0</v>
      </c>
      <c r="G7" s="113">
        <f>31285</f>
        <v>31285</v>
      </c>
      <c r="H7" s="163">
        <f t="shared" si="1"/>
        <v>1</v>
      </c>
      <c r="I7" s="170"/>
    </row>
    <row r="8" spans="1:9" ht="12.75">
      <c r="A8" s="6">
        <v>5</v>
      </c>
      <c r="B8" s="7" t="s">
        <v>13</v>
      </c>
      <c r="C8" s="111">
        <f>8000</f>
        <v>8000</v>
      </c>
      <c r="D8" s="111">
        <v>4000</v>
      </c>
      <c r="E8" s="111">
        <f t="shared" si="2"/>
        <v>12000</v>
      </c>
      <c r="F8" s="111">
        <f t="shared" si="0"/>
        <v>0</v>
      </c>
      <c r="G8" s="111">
        <f>15000*0.8</f>
        <v>12000</v>
      </c>
      <c r="H8" s="163">
        <f t="shared" si="1"/>
        <v>1</v>
      </c>
      <c r="I8" s="170"/>
    </row>
    <row r="9" spans="1:9" ht="12.75">
      <c r="A9" s="6">
        <v>6</v>
      </c>
      <c r="B9" s="75" t="s">
        <v>126</v>
      </c>
      <c r="C9" s="111"/>
      <c r="D9" s="111">
        <v>10000</v>
      </c>
      <c r="E9" s="111">
        <f t="shared" si="2"/>
        <v>10000</v>
      </c>
      <c r="F9" s="111">
        <f t="shared" si="0"/>
        <v>0</v>
      </c>
      <c r="G9" s="111">
        <f>12500*0.8</f>
        <v>10000</v>
      </c>
      <c r="H9" s="163">
        <f t="shared" si="1"/>
        <v>1</v>
      </c>
      <c r="I9" s="170"/>
    </row>
    <row r="10" spans="1:9" ht="12.75">
      <c r="A10" s="6">
        <v>7</v>
      </c>
      <c r="B10" s="175" t="s">
        <v>127</v>
      </c>
      <c r="C10" s="111"/>
      <c r="D10" s="111">
        <v>12960</v>
      </c>
      <c r="E10" s="111">
        <f t="shared" si="2"/>
        <v>12960</v>
      </c>
      <c r="F10" s="111">
        <f t="shared" si="0"/>
        <v>0</v>
      </c>
      <c r="G10" s="111">
        <f>16200*0.8</f>
        <v>12960</v>
      </c>
      <c r="H10" s="163">
        <f t="shared" si="1"/>
        <v>1</v>
      </c>
      <c r="I10" s="170"/>
    </row>
    <row r="11" spans="1:9" s="12" customFormat="1" ht="12.75">
      <c r="A11" s="10">
        <v>8</v>
      </c>
      <c r="B11" s="181" t="s">
        <v>128</v>
      </c>
      <c r="C11" s="111">
        <f>173107*0.25+61200*0.25+31285*0.25+8000*0.25</f>
        <v>68398</v>
      </c>
      <c r="D11" s="111">
        <v>6740</v>
      </c>
      <c r="E11" s="111">
        <f t="shared" si="2"/>
        <v>75138</v>
      </c>
      <c r="F11" s="111">
        <f t="shared" si="0"/>
        <v>0</v>
      </c>
      <c r="G11" s="111">
        <f>173107*0.25+61200*0.25+31285*0.25+12000*0.25+16200*0.2+12500*0.2</f>
        <v>75138</v>
      </c>
      <c r="H11" s="182">
        <f t="shared" si="1"/>
        <v>1</v>
      </c>
      <c r="I11" s="141"/>
    </row>
    <row r="12" spans="1:10" ht="12.75">
      <c r="A12" s="64">
        <v>9</v>
      </c>
      <c r="B12" s="120" t="s">
        <v>60</v>
      </c>
      <c r="C12" s="13">
        <f>SUM(C5:C11)</f>
        <v>341990</v>
      </c>
      <c r="D12" s="13">
        <f>SUM(D5:D11)</f>
        <v>33700</v>
      </c>
      <c r="E12" s="13">
        <f>SUM(E5:E11)</f>
        <v>375690</v>
      </c>
      <c r="F12" s="13">
        <f>SUM(F5:F11)</f>
        <v>0</v>
      </c>
      <c r="G12" s="13">
        <f>SUM(G5:G11)</f>
        <v>375690</v>
      </c>
      <c r="H12" s="164">
        <f t="shared" si="1"/>
        <v>1</v>
      </c>
      <c r="I12" s="170"/>
      <c r="J12" s="170"/>
    </row>
    <row r="13" spans="1:9" s="12" customFormat="1" ht="12.75">
      <c r="A13" s="65">
        <v>10</v>
      </c>
      <c r="B13" s="176" t="s">
        <v>130</v>
      </c>
      <c r="C13" s="13"/>
      <c r="D13" s="13">
        <v>45778</v>
      </c>
      <c r="E13" s="13">
        <f>+C13+D13</f>
        <v>45778</v>
      </c>
      <c r="F13" s="13">
        <f aca="true" t="shared" si="3" ref="F13:F32">+G13-E13</f>
        <v>-0.39999999999417923</v>
      </c>
      <c r="G13" s="13">
        <f>57222*0.8</f>
        <v>45777.600000000006</v>
      </c>
      <c r="H13" s="165">
        <f t="shared" si="1"/>
        <v>0.9999912621783391</v>
      </c>
      <c r="I13" s="141"/>
    </row>
    <row r="14" spans="1:9" s="12" customFormat="1" ht="12.75">
      <c r="A14" s="177"/>
      <c r="B14" s="178" t="s">
        <v>129</v>
      </c>
      <c r="C14" s="73"/>
      <c r="D14" s="73">
        <v>11444.4</v>
      </c>
      <c r="E14" s="73">
        <f>+C14+D14</f>
        <v>11444.4</v>
      </c>
      <c r="F14" s="73">
        <f t="shared" si="3"/>
        <v>0</v>
      </c>
      <c r="G14" s="73">
        <f>57222*0.2</f>
        <v>11444.400000000001</v>
      </c>
      <c r="H14" s="165">
        <f t="shared" si="1"/>
        <v>1.0000000000000002</v>
      </c>
      <c r="I14" s="141"/>
    </row>
    <row r="15" spans="1:9" s="12" customFormat="1" ht="12.75">
      <c r="A15" s="10"/>
      <c r="B15" s="117" t="s">
        <v>14</v>
      </c>
      <c r="C15" s="73"/>
      <c r="D15" s="73">
        <v>0</v>
      </c>
      <c r="E15" s="73"/>
      <c r="F15" s="73">
        <f t="shared" si="3"/>
        <v>0</v>
      </c>
      <c r="G15" s="73"/>
      <c r="H15" s="165"/>
      <c r="I15" s="170"/>
    </row>
    <row r="16" spans="1:9" s="12" customFormat="1" ht="12.75">
      <c r="A16" s="10">
        <v>11</v>
      </c>
      <c r="B16" s="116" t="s">
        <v>0</v>
      </c>
      <c r="C16" s="11">
        <v>3000</v>
      </c>
      <c r="D16" s="11">
        <v>0</v>
      </c>
      <c r="E16" s="111">
        <f>+C16+D16</f>
        <v>3000</v>
      </c>
      <c r="F16" s="11">
        <f t="shared" si="3"/>
        <v>0</v>
      </c>
      <c r="G16" s="11">
        <v>3000</v>
      </c>
      <c r="H16" s="165">
        <f aca="true" t="shared" si="4" ref="H16:H24">+G16/E16</f>
        <v>1</v>
      </c>
      <c r="I16" s="170"/>
    </row>
    <row r="17" spans="1:9" s="12" customFormat="1" ht="12.75">
      <c r="A17" s="10">
        <v>12</v>
      </c>
      <c r="B17" s="179" t="s">
        <v>94</v>
      </c>
      <c r="C17" s="11">
        <v>80000</v>
      </c>
      <c r="D17" s="11">
        <v>0</v>
      </c>
      <c r="E17" s="111">
        <f>+C17+D17</f>
        <v>80000</v>
      </c>
      <c r="F17" s="11">
        <f t="shared" si="3"/>
        <v>0</v>
      </c>
      <c r="G17" s="11">
        <v>80000</v>
      </c>
      <c r="H17" s="165">
        <f t="shared" si="4"/>
        <v>1</v>
      </c>
      <c r="I17" s="141"/>
    </row>
    <row r="18" spans="1:9" s="12" customFormat="1" ht="12.75">
      <c r="A18" s="10">
        <v>13</v>
      </c>
      <c r="B18" s="121" t="s">
        <v>95</v>
      </c>
      <c r="C18" s="11">
        <v>65057</v>
      </c>
      <c r="D18" s="11">
        <v>0</v>
      </c>
      <c r="E18" s="111">
        <f>+C18+D18</f>
        <v>65057</v>
      </c>
      <c r="F18" s="11">
        <f t="shared" si="3"/>
        <v>0</v>
      </c>
      <c r="G18" s="11">
        <v>65057</v>
      </c>
      <c r="H18" s="165">
        <f t="shared" si="4"/>
        <v>1</v>
      </c>
      <c r="I18" s="141"/>
    </row>
    <row r="19" spans="1:9" ht="12.75">
      <c r="A19" s="10">
        <v>14</v>
      </c>
      <c r="B19" s="122" t="s">
        <v>135</v>
      </c>
      <c r="C19" s="11"/>
      <c r="D19" s="11"/>
      <c r="E19" s="11"/>
      <c r="F19" s="11">
        <v>10000</v>
      </c>
      <c r="G19" s="111">
        <f>+E19+F19</f>
        <v>10000</v>
      </c>
      <c r="H19" s="163"/>
      <c r="I19" s="170"/>
    </row>
    <row r="20" spans="1:9" ht="12.75">
      <c r="A20" s="10">
        <v>15</v>
      </c>
      <c r="B20" s="122" t="s">
        <v>134</v>
      </c>
      <c r="C20" s="11"/>
      <c r="D20" s="11"/>
      <c r="E20" s="11"/>
      <c r="F20" s="11">
        <v>15000</v>
      </c>
      <c r="G20" s="111">
        <f>+E20+F20</f>
        <v>15000</v>
      </c>
      <c r="H20" s="163"/>
      <c r="I20" s="170"/>
    </row>
    <row r="21" spans="1:9" s="12" customFormat="1" ht="12.75">
      <c r="A21" s="10">
        <v>16</v>
      </c>
      <c r="B21" s="121" t="s">
        <v>96</v>
      </c>
      <c r="C21" s="11">
        <v>103245</v>
      </c>
      <c r="D21" s="11">
        <v>0</v>
      </c>
      <c r="E21" s="111">
        <f>+C21+D21</f>
        <v>103245</v>
      </c>
      <c r="F21" s="11">
        <f t="shared" si="3"/>
        <v>0</v>
      </c>
      <c r="G21" s="11">
        <v>103245</v>
      </c>
      <c r="H21" s="165">
        <f t="shared" si="4"/>
        <v>1</v>
      </c>
      <c r="I21" s="141"/>
    </row>
    <row r="22" spans="1:9" s="12" customFormat="1" ht="12.75">
      <c r="A22" s="10">
        <v>17</v>
      </c>
      <c r="B22" s="180" t="s">
        <v>97</v>
      </c>
      <c r="C22" s="11">
        <v>1200</v>
      </c>
      <c r="D22" s="11">
        <v>0</v>
      </c>
      <c r="E22" s="111">
        <f>+C22+D22</f>
        <v>1200</v>
      </c>
      <c r="F22" s="11">
        <f t="shared" si="3"/>
        <v>0</v>
      </c>
      <c r="G22" s="11">
        <v>1200</v>
      </c>
      <c r="H22" s="165">
        <f t="shared" si="4"/>
        <v>1</v>
      </c>
      <c r="I22" s="141"/>
    </row>
    <row r="23" spans="1:9" ht="12.75">
      <c r="A23" s="10">
        <v>18</v>
      </c>
      <c r="B23" s="123" t="s">
        <v>136</v>
      </c>
      <c r="C23" s="11"/>
      <c r="D23" s="11"/>
      <c r="E23" s="11"/>
      <c r="F23" s="11">
        <v>137060</v>
      </c>
      <c r="G23" s="111">
        <f>+E23+F23</f>
        <v>137060</v>
      </c>
      <c r="H23" s="163"/>
      <c r="I23" s="170"/>
    </row>
    <row r="24" spans="1:9" ht="18" customHeight="1" thickBot="1">
      <c r="A24" s="65">
        <v>19</v>
      </c>
      <c r="B24" s="124" t="s">
        <v>1</v>
      </c>
      <c r="C24" s="126">
        <f>SUM(C16:C22)</f>
        <v>252502</v>
      </c>
      <c r="D24" s="126">
        <v>0</v>
      </c>
      <c r="E24" s="126">
        <f>SUM(E16:E22)</f>
        <v>252502</v>
      </c>
      <c r="F24" s="126">
        <f>SUM(F16:F22)</f>
        <v>25000</v>
      </c>
      <c r="G24" s="126">
        <f>SUM(G16:G23)</f>
        <v>414562</v>
      </c>
      <c r="H24" s="166">
        <f t="shared" si="4"/>
        <v>1.6418166984815963</v>
      </c>
      <c r="I24" s="170"/>
    </row>
    <row r="25" spans="1:9" ht="22.5" customHeight="1" hidden="1">
      <c r="A25" s="6"/>
      <c r="B25" s="78" t="s">
        <v>15</v>
      </c>
      <c r="C25" s="73"/>
      <c r="D25" s="73">
        <f aca="true" t="shared" si="5" ref="D25:D31">+E25-C25</f>
        <v>0</v>
      </c>
      <c r="E25" s="73"/>
      <c r="F25" s="73">
        <f t="shared" si="3"/>
        <v>0</v>
      </c>
      <c r="G25" s="73"/>
      <c r="H25" s="167" t="e">
        <f aca="true" t="shared" si="6" ref="H25:H31">+E25/C25</f>
        <v>#DIV/0!</v>
      </c>
      <c r="I25" s="170"/>
    </row>
    <row r="26" spans="1:9" ht="13.5" hidden="1" thickBot="1">
      <c r="A26" s="6">
        <v>19</v>
      </c>
      <c r="B26" s="75" t="s">
        <v>57</v>
      </c>
      <c r="C26" s="73"/>
      <c r="D26" s="73">
        <f t="shared" si="5"/>
        <v>0</v>
      </c>
      <c r="E26" s="73"/>
      <c r="F26" s="73">
        <f t="shared" si="3"/>
        <v>0</v>
      </c>
      <c r="G26" s="73"/>
      <c r="H26" s="167" t="e">
        <f t="shared" si="6"/>
        <v>#DIV/0!</v>
      </c>
      <c r="I26" s="170"/>
    </row>
    <row r="27" spans="1:9" s="12" customFormat="1" ht="13.5" hidden="1" thickBot="1">
      <c r="A27" s="10">
        <v>20</v>
      </c>
      <c r="B27" s="77" t="s">
        <v>58</v>
      </c>
      <c r="C27" s="11"/>
      <c r="D27" s="11">
        <f t="shared" si="5"/>
        <v>0</v>
      </c>
      <c r="E27" s="11"/>
      <c r="F27" s="11">
        <f t="shared" si="3"/>
        <v>0</v>
      </c>
      <c r="G27" s="11"/>
      <c r="H27" s="165" t="e">
        <f t="shared" si="6"/>
        <v>#DIV/0!</v>
      </c>
      <c r="I27" s="170"/>
    </row>
    <row r="28" spans="1:9" s="12" customFormat="1" ht="13.5" hidden="1" thickBot="1">
      <c r="A28" s="10">
        <v>21</v>
      </c>
      <c r="B28" s="77" t="s">
        <v>56</v>
      </c>
      <c r="C28" s="11"/>
      <c r="D28" s="11">
        <f t="shared" si="5"/>
        <v>0</v>
      </c>
      <c r="E28" s="11"/>
      <c r="F28" s="11">
        <f t="shared" si="3"/>
        <v>0</v>
      </c>
      <c r="G28" s="11"/>
      <c r="H28" s="165" t="e">
        <f t="shared" si="6"/>
        <v>#DIV/0!</v>
      </c>
      <c r="I28" s="170"/>
    </row>
    <row r="29" spans="1:9" s="12" customFormat="1" ht="13.5" hidden="1" thickBot="1">
      <c r="A29" s="10">
        <v>22</v>
      </c>
      <c r="B29" s="77" t="s">
        <v>62</v>
      </c>
      <c r="C29" s="11"/>
      <c r="D29" s="11">
        <f t="shared" si="5"/>
        <v>0</v>
      </c>
      <c r="E29" s="11"/>
      <c r="F29" s="11">
        <f t="shared" si="3"/>
        <v>0</v>
      </c>
      <c r="G29" s="11"/>
      <c r="H29" s="165" t="e">
        <f t="shared" si="6"/>
        <v>#DIV/0!</v>
      </c>
      <c r="I29" s="170"/>
    </row>
    <row r="30" spans="1:9" ht="28.5" customHeight="1" hidden="1">
      <c r="A30" s="65">
        <v>23</v>
      </c>
      <c r="B30" s="76" t="s">
        <v>61</v>
      </c>
      <c r="C30" s="13">
        <f>SUM(C26:C29)</f>
        <v>0</v>
      </c>
      <c r="D30" s="13">
        <f t="shared" si="5"/>
        <v>0</v>
      </c>
      <c r="E30" s="13">
        <f>SUM(E26:E29)</f>
        <v>0</v>
      </c>
      <c r="F30" s="13">
        <f t="shared" si="3"/>
        <v>0</v>
      </c>
      <c r="G30" s="13">
        <f>SUM(G26:G29)</f>
        <v>0</v>
      </c>
      <c r="H30" s="164" t="e">
        <f t="shared" si="6"/>
        <v>#DIV/0!</v>
      </c>
      <c r="I30" s="170"/>
    </row>
    <row r="31" spans="1:9" s="12" customFormat="1" ht="24" customHeight="1" hidden="1" thickBot="1">
      <c r="A31" s="69">
        <v>24</v>
      </c>
      <c r="B31" s="79" t="s">
        <v>55</v>
      </c>
      <c r="C31" s="74"/>
      <c r="D31" s="74">
        <f t="shared" si="5"/>
        <v>0</v>
      </c>
      <c r="E31" s="74"/>
      <c r="F31" s="74">
        <f t="shared" si="3"/>
        <v>0</v>
      </c>
      <c r="G31" s="74"/>
      <c r="H31" s="168" t="e">
        <f t="shared" si="6"/>
        <v>#DIV/0!</v>
      </c>
      <c r="I31" s="170"/>
    </row>
    <row r="32" spans="1:9" ht="31.5" customHeight="1" thickBot="1">
      <c r="A32" s="4"/>
      <c r="B32" s="80" t="s">
        <v>64</v>
      </c>
      <c r="C32" s="114">
        <f>C12+C24+C13+C14</f>
        <v>594492</v>
      </c>
      <c r="D32" s="114">
        <f>D12+D24+D13+D14</f>
        <v>90922.4</v>
      </c>
      <c r="E32" s="114">
        <f>E12+E24+E13+E14</f>
        <v>685414.4</v>
      </c>
      <c r="F32" s="114">
        <f t="shared" si="3"/>
        <v>162059.59999999998</v>
      </c>
      <c r="G32" s="114">
        <f>G12+G24+G13+G14</f>
        <v>847474</v>
      </c>
      <c r="H32" s="169">
        <f>+G32/E32</f>
        <v>1.2364403198999028</v>
      </c>
      <c r="I32" s="170"/>
    </row>
    <row r="33" spans="3:7" ht="12.75">
      <c r="C33" s="63"/>
      <c r="D33" s="170"/>
      <c r="E33" s="170"/>
      <c r="F33" s="170"/>
      <c r="G33" s="170"/>
    </row>
    <row r="34" ht="12.75">
      <c r="C34" s="63"/>
    </row>
    <row r="35" ht="27" customHeight="1">
      <c r="C35" s="66"/>
    </row>
  </sheetData>
  <sheetProtection/>
  <printOptions horizontalCentered="1"/>
  <pageMargins left="0.29" right="0.1968503937007874" top="1.38" bottom="0.5118110236220472" header="0.34" footer="0.2755905511811024"/>
  <pageSetup fitToHeight="1" fitToWidth="1" horizontalDpi="600" verticalDpi="600" orientation="landscape" paperSize="9" scale="94" r:id="rId3"/>
  <headerFooter alignWithMargins="0">
    <oddHeader>&amp;L
3.2.sz.melléklet&amp;C&amp;"Arial,Félkövér"Nagykovácsi Nagyközség Önkormányzat 
2011. évi felhalmozási bevételek részletezése&amp;12
&amp;R
adatok e Ft-ban</oddHeader>
    <oddFooter>&amp;L&amp;D&amp;C&amp;P&amp;R&amp;F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1"/>
  <sheetViews>
    <sheetView zoomScalePageLayoutView="0" workbookViewId="0" topLeftCell="A1">
      <selection activeCell="D13" sqref="D13"/>
    </sheetView>
  </sheetViews>
  <sheetFormatPr defaultColWidth="8.8515625" defaultRowHeight="12.75"/>
  <cols>
    <col min="1" max="1" width="6.7109375" style="14" customWidth="1"/>
    <col min="2" max="2" width="48.00390625" style="14" customWidth="1"/>
    <col min="3" max="4" width="20.7109375" style="14" customWidth="1"/>
    <col min="5" max="5" width="20.7109375" style="160" customWidth="1"/>
    <col min="6" max="6" width="8.8515625" style="40" customWidth="1"/>
    <col min="7" max="16384" width="8.8515625" style="14" customWidth="1"/>
  </cols>
  <sheetData>
    <row r="1" spans="1:57" s="185" customFormat="1" ht="25.5">
      <c r="A1" s="183" t="s">
        <v>16</v>
      </c>
      <c r="B1" s="183" t="s">
        <v>17</v>
      </c>
      <c r="C1" s="194" t="s">
        <v>271</v>
      </c>
      <c r="D1" s="194" t="s">
        <v>274</v>
      </c>
      <c r="E1" s="202" t="s">
        <v>92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</row>
    <row r="2" spans="1:57" ht="12.75">
      <c r="A2" s="15"/>
      <c r="B2" s="27"/>
      <c r="C2" s="17"/>
      <c r="D2" s="17"/>
      <c r="E2" s="147"/>
      <c r="F2" s="70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</row>
    <row r="3" spans="1:57" s="47" customFormat="1" ht="12.75" customHeight="1" thickBot="1">
      <c r="A3" s="18">
        <v>1</v>
      </c>
      <c r="B3" s="18">
        <v>2</v>
      </c>
      <c r="C3" s="18">
        <v>3</v>
      </c>
      <c r="D3" s="18">
        <v>4</v>
      </c>
      <c r="E3" s="148" t="s">
        <v>144</v>
      </c>
      <c r="F3" s="71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</row>
    <row r="4" spans="1:5" ht="12.75">
      <c r="A4" s="48" t="s">
        <v>46</v>
      </c>
      <c r="B4" s="28" t="s">
        <v>47</v>
      </c>
      <c r="C4" s="49"/>
      <c r="D4" s="49"/>
      <c r="E4" s="197"/>
    </row>
    <row r="5" spans="1:6" ht="12.75">
      <c r="A5" s="50" t="s">
        <v>159</v>
      </c>
      <c r="B5" s="29" t="s">
        <v>2</v>
      </c>
      <c r="C5" s="204">
        <v>168984</v>
      </c>
      <c r="D5" s="204">
        <v>183174</v>
      </c>
      <c r="E5" s="229">
        <f aca="true" t="shared" si="0" ref="E5:E12">+D5/C5</f>
        <v>1.083972447095583</v>
      </c>
      <c r="F5" s="127"/>
    </row>
    <row r="6" spans="1:6" ht="12.75">
      <c r="A6" s="15" t="s">
        <v>168</v>
      </c>
      <c r="B6" s="29" t="s">
        <v>167</v>
      </c>
      <c r="C6" s="204">
        <v>45626</v>
      </c>
      <c r="D6" s="204">
        <v>44144</v>
      </c>
      <c r="E6" s="229">
        <f t="shared" si="0"/>
        <v>0.9675185201420243</v>
      </c>
      <c r="F6" s="127"/>
    </row>
    <row r="7" spans="1:6" ht="12.75">
      <c r="A7" s="50" t="s">
        <v>169</v>
      </c>
      <c r="B7" s="208" t="s">
        <v>48</v>
      </c>
      <c r="C7" s="204">
        <f>SUM(C8:C12)</f>
        <v>94259</v>
      </c>
      <c r="D7" s="204">
        <f>SUM(D8:D12)</f>
        <v>77303</v>
      </c>
      <c r="E7" s="229">
        <f t="shared" si="0"/>
        <v>0.8201126682863175</v>
      </c>
      <c r="F7" s="127"/>
    </row>
    <row r="8" spans="1:6" ht="12.75">
      <c r="A8" s="270" t="s">
        <v>170</v>
      </c>
      <c r="B8" s="207" t="s">
        <v>175</v>
      </c>
      <c r="C8" s="256">
        <v>8675</v>
      </c>
      <c r="D8" s="256">
        <v>6775</v>
      </c>
      <c r="E8" s="230">
        <f t="shared" si="0"/>
        <v>0.7809798270893372</v>
      </c>
      <c r="F8" s="127"/>
    </row>
    <row r="9" spans="1:6" ht="12.75">
      <c r="A9" s="270" t="s">
        <v>171</v>
      </c>
      <c r="B9" s="207" t="s">
        <v>176</v>
      </c>
      <c r="C9" s="256">
        <v>1300</v>
      </c>
      <c r="D9" s="256">
        <v>705</v>
      </c>
      <c r="E9" s="230">
        <f t="shared" si="0"/>
        <v>0.5423076923076923</v>
      </c>
      <c r="F9" s="127"/>
    </row>
    <row r="10" spans="1:6" ht="12.75">
      <c r="A10" s="270" t="s">
        <v>172</v>
      </c>
      <c r="B10" s="207" t="s">
        <v>177</v>
      </c>
      <c r="C10" s="256">
        <v>62299</v>
      </c>
      <c r="D10" s="256">
        <v>49820</v>
      </c>
      <c r="E10" s="230">
        <f t="shared" si="0"/>
        <v>0.7996918088572851</v>
      </c>
      <c r="F10" s="127"/>
    </row>
    <row r="11" spans="1:6" ht="12.75">
      <c r="A11" s="270" t="s">
        <v>173</v>
      </c>
      <c r="B11" s="207" t="s">
        <v>178</v>
      </c>
      <c r="C11" s="256">
        <v>800</v>
      </c>
      <c r="D11" s="256">
        <v>310</v>
      </c>
      <c r="E11" s="230">
        <f t="shared" si="0"/>
        <v>0.3875</v>
      </c>
      <c r="F11" s="127"/>
    </row>
    <row r="12" spans="1:6" ht="12.75">
      <c r="A12" s="270" t="s">
        <v>174</v>
      </c>
      <c r="B12" s="207" t="s">
        <v>179</v>
      </c>
      <c r="C12" s="256">
        <v>21185</v>
      </c>
      <c r="D12" s="256">
        <v>19693</v>
      </c>
      <c r="E12" s="230">
        <f t="shared" si="0"/>
        <v>0.9295728109511446</v>
      </c>
      <c r="F12" s="127"/>
    </row>
    <row r="13" spans="1:6" ht="12.75">
      <c r="A13" s="50" t="s">
        <v>180</v>
      </c>
      <c r="B13" s="208" t="s">
        <v>181</v>
      </c>
      <c r="C13" s="204"/>
      <c r="D13" s="204"/>
      <c r="E13" s="229"/>
      <c r="F13" s="127"/>
    </row>
    <row r="14" spans="1:6" ht="13.5" thickBot="1">
      <c r="A14" s="50" t="s">
        <v>182</v>
      </c>
      <c r="B14" s="208" t="s">
        <v>183</v>
      </c>
      <c r="C14" s="204"/>
      <c r="D14" s="204"/>
      <c r="E14" s="229"/>
      <c r="F14" s="127"/>
    </row>
    <row r="15" spans="1:6" ht="13.5" thickBot="1">
      <c r="A15" s="53" t="s">
        <v>20</v>
      </c>
      <c r="B15" s="209" t="s">
        <v>67</v>
      </c>
      <c r="C15" s="250">
        <f>+C5+C6+C7+C13+C14</f>
        <v>308869</v>
      </c>
      <c r="D15" s="250">
        <f>+D5+D6+D7+D13+D14</f>
        <v>304621</v>
      </c>
      <c r="E15" s="201">
        <f>+D15/C15</f>
        <v>0.9862465964535126</v>
      </c>
      <c r="F15" s="127"/>
    </row>
    <row r="16" spans="1:6" ht="12.75">
      <c r="A16" s="15"/>
      <c r="B16" s="20"/>
      <c r="C16" s="203"/>
      <c r="D16" s="203"/>
      <c r="E16" s="230"/>
      <c r="F16" s="127"/>
    </row>
    <row r="17" spans="1:7" ht="12.75">
      <c r="A17" s="50" t="s">
        <v>38</v>
      </c>
      <c r="B17" s="29" t="s">
        <v>49</v>
      </c>
      <c r="C17" s="205"/>
      <c r="D17" s="205"/>
      <c r="E17" s="231"/>
      <c r="F17" s="127"/>
      <c r="G17" s="54"/>
    </row>
    <row r="18" spans="1:6" ht="12.75">
      <c r="A18" s="50" t="s">
        <v>184</v>
      </c>
      <c r="B18" s="76" t="s">
        <v>185</v>
      </c>
      <c r="C18" s="200">
        <v>3086</v>
      </c>
      <c r="D18" s="200">
        <v>1562</v>
      </c>
      <c r="E18" s="230">
        <f>+D18/C18</f>
        <v>0.5061568373298768</v>
      </c>
      <c r="F18" s="127"/>
    </row>
    <row r="19" spans="1:6" ht="12.75">
      <c r="A19" s="50" t="s">
        <v>186</v>
      </c>
      <c r="B19" s="271" t="s">
        <v>188</v>
      </c>
      <c r="C19" s="200"/>
      <c r="D19" s="200"/>
      <c r="E19" s="232"/>
      <c r="F19" s="127"/>
    </row>
    <row r="20" spans="1:6" ht="13.5" thickBot="1">
      <c r="A20" s="50" t="s">
        <v>187</v>
      </c>
      <c r="B20" s="271" t="s">
        <v>189</v>
      </c>
      <c r="C20" s="200"/>
      <c r="D20" s="200"/>
      <c r="E20" s="232"/>
      <c r="F20" s="127"/>
    </row>
    <row r="21" spans="1:6" ht="13.5" thickBot="1">
      <c r="A21" s="55" t="s">
        <v>38</v>
      </c>
      <c r="B21" s="101" t="s">
        <v>50</v>
      </c>
      <c r="C21" s="250">
        <f>SUM(C18:C20)</f>
        <v>3086</v>
      </c>
      <c r="D21" s="250">
        <f>SUM(D18:D20)</f>
        <v>1562</v>
      </c>
      <c r="E21" s="201">
        <f>+D21/C21</f>
        <v>0.5061568373298768</v>
      </c>
      <c r="F21" s="127"/>
    </row>
    <row r="22" spans="1:6" ht="12.75">
      <c r="A22" s="50"/>
      <c r="B22" s="29"/>
      <c r="C22" s="205"/>
      <c r="D22" s="205"/>
      <c r="E22" s="231"/>
      <c r="F22" s="127"/>
    </row>
    <row r="23" spans="1:6" ht="12.75">
      <c r="A23" s="50" t="s">
        <v>190</v>
      </c>
      <c r="B23" s="210" t="s">
        <v>191</v>
      </c>
      <c r="C23" s="204"/>
      <c r="D23" s="204"/>
      <c r="E23" s="229"/>
      <c r="F23" s="127"/>
    </row>
    <row r="24" spans="1:6" ht="12.75">
      <c r="A24" s="56"/>
      <c r="B24" s="211" t="s">
        <v>192</v>
      </c>
      <c r="C24" s="206"/>
      <c r="D24" s="206"/>
      <c r="E24" s="233"/>
      <c r="F24" s="127"/>
    </row>
    <row r="25" spans="1:6" ht="18" customHeight="1" thickBot="1">
      <c r="A25" s="57"/>
      <c r="B25" s="41" t="s">
        <v>51</v>
      </c>
      <c r="C25" s="260">
        <f>+C15+C21+C23</f>
        <v>311955</v>
      </c>
      <c r="D25" s="260">
        <f>+D15+D21+D23</f>
        <v>306183</v>
      </c>
      <c r="E25" s="261">
        <f>+D25/C25</f>
        <v>0.9814973313458671</v>
      </c>
      <c r="F25" s="127"/>
    </row>
    <row r="26" spans="3:5" ht="18.75" customHeight="1">
      <c r="C26" s="127"/>
      <c r="D26" s="127"/>
      <c r="E26" s="145"/>
    </row>
    <row r="27" spans="2:6" ht="12.75">
      <c r="B27" s="40"/>
      <c r="C27" s="58"/>
      <c r="D27" s="58"/>
      <c r="E27" s="198"/>
      <c r="F27" s="127"/>
    </row>
    <row r="28" spans="2:6" ht="12.75">
      <c r="B28" s="59"/>
      <c r="C28" s="199"/>
      <c r="D28" s="199"/>
      <c r="E28" s="212"/>
      <c r="F28" s="127"/>
    </row>
    <row r="29" ht="12.75">
      <c r="B29" s="40"/>
    </row>
    <row r="30" ht="12.75">
      <c r="B30" s="40"/>
    </row>
    <row r="31" ht="12.75">
      <c r="B31" s="40"/>
    </row>
  </sheetData>
  <sheetProtection/>
  <printOptions horizontalCentered="1"/>
  <pageMargins left="0.6299212598425197" right="0.4724409448818898" top="1.535433070866142" bottom="0.5511811023622047" header="0.5118110236220472" footer="0.2755905511811024"/>
  <pageSetup fitToHeight="1" fitToWidth="1" horizontalDpi="300" verticalDpi="300" orientation="landscape" paperSize="9" r:id="rId1"/>
  <headerFooter alignWithMargins="0">
    <oddHeader>&amp;L6/B sz.melléklet&amp;C&amp;"Arial,Félkövér"&amp;12Kispatak Óvoda
2017. évi kiadásai kiemelt előirányzatonként&amp;Radatok eFt-ban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E13"/>
  <sheetViews>
    <sheetView zoomScale="85" zoomScaleNormal="85" zoomScalePageLayoutView="0" workbookViewId="0" topLeftCell="A1">
      <selection activeCell="C8" sqref="C8"/>
    </sheetView>
  </sheetViews>
  <sheetFormatPr defaultColWidth="9.140625" defaultRowHeight="12.75"/>
  <cols>
    <col min="1" max="1" width="58.28125" style="130" customWidth="1"/>
    <col min="2" max="2" width="19.28125" style="0" customWidth="1"/>
    <col min="3" max="3" width="21.421875" style="0" customWidth="1"/>
  </cols>
  <sheetData>
    <row r="1" spans="1:3" ht="12.75">
      <c r="A1" s="324" t="s">
        <v>148</v>
      </c>
      <c r="B1" s="213" t="s">
        <v>103</v>
      </c>
      <c r="C1" s="115" t="s">
        <v>104</v>
      </c>
    </row>
    <row r="2" spans="1:3" ht="12.75">
      <c r="A2" s="325"/>
      <c r="B2" s="326" t="s">
        <v>146</v>
      </c>
      <c r="C2" s="328"/>
    </row>
    <row r="3" spans="1:3" ht="12.75">
      <c r="A3" s="325"/>
      <c r="B3" s="144" t="s">
        <v>124</v>
      </c>
      <c r="C3" s="234" t="s">
        <v>124</v>
      </c>
    </row>
    <row r="4" spans="1:3" ht="13.5" thickBot="1">
      <c r="A4" s="325"/>
      <c r="B4" s="326" t="s">
        <v>4</v>
      </c>
      <c r="C4" s="327"/>
    </row>
    <row r="5" spans="1:3" ht="12.75">
      <c r="A5" s="251" t="s">
        <v>149</v>
      </c>
      <c r="B5" s="129"/>
      <c r="C5" s="61">
        <v>1472</v>
      </c>
    </row>
    <row r="6" spans="1:3" ht="12.75">
      <c r="A6" s="235" t="s">
        <v>150</v>
      </c>
      <c r="B6" s="129"/>
      <c r="C6" s="61">
        <v>181</v>
      </c>
    </row>
    <row r="7" spans="1:3" ht="12.75">
      <c r="A7" s="235" t="s">
        <v>151</v>
      </c>
      <c r="B7" s="252">
        <v>508</v>
      </c>
      <c r="C7" s="61">
        <v>12425</v>
      </c>
    </row>
    <row r="8" spans="1:3" ht="12.75">
      <c r="A8" s="235" t="s">
        <v>152</v>
      </c>
      <c r="B8" s="252">
        <v>949</v>
      </c>
      <c r="C8" s="61">
        <v>17953</v>
      </c>
    </row>
    <row r="9" spans="1:3" ht="12.75">
      <c r="A9" s="235" t="s">
        <v>153</v>
      </c>
      <c r="B9" s="252">
        <v>1143</v>
      </c>
      <c r="C9" s="61">
        <v>243</v>
      </c>
    </row>
    <row r="10" spans="1:3" ht="12.75">
      <c r="A10" s="253" t="s">
        <v>154</v>
      </c>
      <c r="B10" s="252">
        <f>+'4b.sz.m.Bevételek'!D39+'4b.sz.m.Bevételek'!D40+'4b.sz.m.Bevételek'!D41</f>
        <v>290718</v>
      </c>
      <c r="C10" s="254"/>
    </row>
    <row r="11" spans="1:3" ht="13.5" thickBot="1">
      <c r="A11" s="236" t="s">
        <v>142</v>
      </c>
      <c r="B11" s="237">
        <f>SUM(B5:B9)</f>
        <v>2600</v>
      </c>
      <c r="C11" s="133">
        <f>SUM(C5:C9)</f>
        <v>32274</v>
      </c>
    </row>
    <row r="12" spans="1:5" ht="13.5" thickBot="1">
      <c r="A12" s="236" t="s">
        <v>143</v>
      </c>
      <c r="B12" s="237">
        <f>SUM(B5:B10)</f>
        <v>293318</v>
      </c>
      <c r="C12" s="133">
        <f>SUM(C5:C10)</f>
        <v>32274</v>
      </c>
      <c r="E12" s="268"/>
    </row>
    <row r="13" spans="2:3" ht="12.75">
      <c r="B13" s="60"/>
      <c r="C13" s="131"/>
    </row>
  </sheetData>
  <sheetProtection/>
  <mergeCells count="3">
    <mergeCell ref="A1:A4"/>
    <mergeCell ref="B4:C4"/>
    <mergeCell ref="B2:C2"/>
  </mergeCells>
  <printOptions horizontalCentered="1"/>
  <pageMargins left="0.5511811023622047" right="0.7874015748031497" top="1.7322834645669292" bottom="0.3937007874015748" header="0.49" footer="0.1968503937007874"/>
  <pageSetup fitToHeight="1" fitToWidth="1" horizontalDpi="600" verticalDpi="600" orientation="landscape" paperSize="9" r:id="rId1"/>
  <headerFooter alignWithMargins="0">
    <oddHeader>&amp;L5/E sz. melléklet&amp;C&amp;"Arial,Félkövér"Öregiskola Közösségi Ház és Könyvtár 2014.évi bevételi-kiadási terve szakfeladatonként&amp;R
adatok eFt-ban</oddHeader>
    <oddFooter>&amp;L&amp;D&amp;C&amp;P&amp;R&amp;F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O29"/>
  <sheetViews>
    <sheetView zoomScale="90" zoomScaleNormal="90" zoomScalePageLayoutView="0" workbookViewId="0" topLeftCell="A1">
      <selection activeCell="N12" sqref="N12"/>
    </sheetView>
  </sheetViews>
  <sheetFormatPr defaultColWidth="9.140625" defaultRowHeight="12.75"/>
  <cols>
    <col min="1" max="1" width="51.28125" style="0" bestFit="1" customWidth="1"/>
    <col min="2" max="2" width="13.28125" style="1" customWidth="1"/>
    <col min="3" max="6" width="10.421875" style="0" bestFit="1" customWidth="1"/>
    <col min="7" max="7" width="12.00390625" style="0" bestFit="1" customWidth="1"/>
    <col min="8" max="8" width="10.421875" style="0" bestFit="1" customWidth="1"/>
    <col min="9" max="9" width="10.421875" style="0" customWidth="1"/>
    <col min="10" max="14" width="10.421875" style="0" bestFit="1" customWidth="1"/>
    <col min="15" max="15" width="10.8515625" style="0" customWidth="1"/>
  </cols>
  <sheetData>
    <row r="1" spans="1:15" ht="30.75" customHeight="1" thickBot="1">
      <c r="A1" s="136" t="s">
        <v>105</v>
      </c>
      <c r="B1" s="108" t="s">
        <v>156</v>
      </c>
      <c r="C1" s="132" t="s">
        <v>110</v>
      </c>
      <c r="D1" s="132" t="s">
        <v>111</v>
      </c>
      <c r="E1" s="132" t="s">
        <v>112</v>
      </c>
      <c r="F1" s="132" t="s">
        <v>113</v>
      </c>
      <c r="G1" s="132" t="s">
        <v>114</v>
      </c>
      <c r="H1" s="132" t="s">
        <v>115</v>
      </c>
      <c r="I1" s="132" t="s">
        <v>116</v>
      </c>
      <c r="J1" s="132" t="s">
        <v>117</v>
      </c>
      <c r="K1" s="132" t="s">
        <v>118</v>
      </c>
      <c r="L1" s="132" t="s">
        <v>119</v>
      </c>
      <c r="M1" s="132" t="s">
        <v>120</v>
      </c>
      <c r="N1" s="132" t="s">
        <v>121</v>
      </c>
      <c r="O1" s="238" t="s">
        <v>156</v>
      </c>
    </row>
    <row r="2" spans="1:15" ht="12.75">
      <c r="A2" s="137" t="s">
        <v>269</v>
      </c>
      <c r="B2" s="262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39"/>
    </row>
    <row r="3" spans="1:15" ht="12.75">
      <c r="A3" s="139" t="str">
        <f>+'1. melléklet_BEVÉTEL_KIADÁS'!B7</f>
        <v>1. Működési célú támogatások államháztartáson belülről</v>
      </c>
      <c r="B3" s="245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0">
        <f aca="true" t="shared" si="0" ref="O3:O11">SUM(C3:N3)</f>
        <v>0</v>
      </c>
    </row>
    <row r="4" spans="1:15" ht="12.75">
      <c r="A4" s="139" t="str">
        <f>+'1. melléklet_BEVÉTEL_KIADÁS'!B10</f>
        <v>2. Közhatalmi bevételek  </v>
      </c>
      <c r="B4" s="245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0">
        <f t="shared" si="0"/>
        <v>0</v>
      </c>
    </row>
    <row r="5" spans="1:15" ht="12.75">
      <c r="A5" s="139" t="str">
        <f>+'1. melléklet_BEVÉTEL_KIADÁS'!B14</f>
        <v>3. Működési bevételek</v>
      </c>
      <c r="B5" s="245">
        <f>+'1. melléklet_BEVÉTEL_KIADÁS'!D14</f>
        <v>15465</v>
      </c>
      <c r="C5" s="263">
        <v>3253</v>
      </c>
      <c r="D5" s="263">
        <v>3253</v>
      </c>
      <c r="E5" s="263">
        <v>3253</v>
      </c>
      <c r="F5" s="263">
        <v>3253</v>
      </c>
      <c r="G5" s="263">
        <v>3253</v>
      </c>
      <c r="H5" s="263">
        <v>1578</v>
      </c>
      <c r="I5" s="263">
        <v>0</v>
      </c>
      <c r="J5" s="263">
        <v>0</v>
      </c>
      <c r="K5" s="263">
        <v>3253</v>
      </c>
      <c r="L5" s="263">
        <v>3253</v>
      </c>
      <c r="M5" s="263">
        <v>3253</v>
      </c>
      <c r="N5" s="263">
        <v>3253</v>
      </c>
      <c r="O5" s="240">
        <f t="shared" si="0"/>
        <v>30855</v>
      </c>
    </row>
    <row r="6" spans="1:15" ht="12.75">
      <c r="A6" s="139" t="str">
        <f>+'1. melléklet_BEVÉTEL_KIADÁS'!B15</f>
        <v>4. Működési célú átvett pénzeszközök</v>
      </c>
      <c r="B6" s="245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0">
        <f t="shared" si="0"/>
        <v>0</v>
      </c>
    </row>
    <row r="7" spans="1:15" ht="12.75">
      <c r="A7" s="139" t="str">
        <f>+'1. melléklet_BEVÉTEL_KIADÁS'!B18</f>
        <v>1.Felhalmozási célú támogatások államháztartáson belülről</v>
      </c>
      <c r="B7" s="245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0">
        <f t="shared" si="0"/>
        <v>0</v>
      </c>
    </row>
    <row r="8" spans="1:15" s="1" customFormat="1" ht="12.75">
      <c r="A8" s="139" t="str">
        <f>+'1. melléklet_BEVÉTEL_KIADÁS'!B21</f>
        <v>2. Felhalmozási bevételek</v>
      </c>
      <c r="B8" s="245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138">
        <f t="shared" si="0"/>
        <v>0</v>
      </c>
    </row>
    <row r="9" spans="1:15" ht="12.75">
      <c r="A9" s="139" t="str">
        <f>+'1. melléklet_BEVÉTEL_KIADÁS'!B24</f>
        <v>3. Felhalmozási célú átvett pénzeszközök</v>
      </c>
      <c r="B9" s="245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138">
        <f t="shared" si="0"/>
        <v>0</v>
      </c>
    </row>
    <row r="10" spans="1:15" ht="12.75">
      <c r="A10" s="314"/>
      <c r="B10" s="24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138">
        <f t="shared" si="0"/>
        <v>0</v>
      </c>
    </row>
    <row r="11" spans="1:15" ht="12.75">
      <c r="A11" s="317" t="str">
        <f>+'1. melléklet_BEVÉTEL_KIADÁS'!B32</f>
        <v>4. Központi, irányítószervi támogatás</v>
      </c>
      <c r="B11" s="245">
        <f>+'1. melléklet_BEVÉTEL_KIADÁS'!D32</f>
        <v>290718</v>
      </c>
      <c r="C11" s="263">
        <f>18276-946</f>
        <v>17330</v>
      </c>
      <c r="D11" s="263">
        <f>18276-946</f>
        <v>17330</v>
      </c>
      <c r="E11" s="263">
        <f>18276-946</f>
        <v>17330</v>
      </c>
      <c r="F11" s="263">
        <f>18276-946</f>
        <v>17330</v>
      </c>
      <c r="G11" s="263">
        <f>18276+2229</f>
        <v>20505</v>
      </c>
      <c r="H11" s="263">
        <f>18276+729</f>
        <v>19005</v>
      </c>
      <c r="I11" s="263">
        <f>18276+2307</f>
        <v>20583</v>
      </c>
      <c r="J11" s="263">
        <f>18276+2307</f>
        <v>20583</v>
      </c>
      <c r="K11" s="263">
        <v>17330</v>
      </c>
      <c r="L11" s="263">
        <v>17330</v>
      </c>
      <c r="M11" s="263">
        <v>17330</v>
      </c>
      <c r="N11" s="263">
        <f>18271-950</f>
        <v>17321</v>
      </c>
      <c r="O11" s="138">
        <f t="shared" si="0"/>
        <v>219307</v>
      </c>
    </row>
    <row r="12" spans="1:15" ht="12.75">
      <c r="A12" s="314"/>
      <c r="B12" s="24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6"/>
    </row>
    <row r="13" spans="1:15" ht="15" customHeight="1" thickBot="1">
      <c r="A13" s="244" t="s">
        <v>106</v>
      </c>
      <c r="B13" s="74">
        <f>+B3+B4+B5+B6+B7+B8+B9+B10+B11</f>
        <v>306183</v>
      </c>
      <c r="C13" s="74">
        <f aca="true" t="shared" si="1" ref="C13:O13">+C3+C4+C5+C6+C7+C8+C9+C10+C11</f>
        <v>20583</v>
      </c>
      <c r="D13" s="74">
        <f t="shared" si="1"/>
        <v>20583</v>
      </c>
      <c r="E13" s="74">
        <f t="shared" si="1"/>
        <v>20583</v>
      </c>
      <c r="F13" s="74">
        <f t="shared" si="1"/>
        <v>20583</v>
      </c>
      <c r="G13" s="74">
        <f t="shared" si="1"/>
        <v>23758</v>
      </c>
      <c r="H13" s="74">
        <f t="shared" si="1"/>
        <v>20583</v>
      </c>
      <c r="I13" s="74">
        <f t="shared" si="1"/>
        <v>20583</v>
      </c>
      <c r="J13" s="74">
        <f t="shared" si="1"/>
        <v>20583</v>
      </c>
      <c r="K13" s="74">
        <f t="shared" si="1"/>
        <v>20583</v>
      </c>
      <c r="L13" s="74">
        <f t="shared" si="1"/>
        <v>20583</v>
      </c>
      <c r="M13" s="74">
        <f t="shared" si="1"/>
        <v>20583</v>
      </c>
      <c r="N13" s="74">
        <f t="shared" si="1"/>
        <v>20574</v>
      </c>
      <c r="O13" s="74">
        <f t="shared" si="1"/>
        <v>250162</v>
      </c>
    </row>
    <row r="14" spans="1:15" ht="36.75" customHeight="1" thickBot="1">
      <c r="A14" s="140" t="s">
        <v>107</v>
      </c>
      <c r="B14" s="108" t="s">
        <v>156</v>
      </c>
      <c r="C14" s="132" t="s">
        <v>110</v>
      </c>
      <c r="D14" s="132" t="s">
        <v>111</v>
      </c>
      <c r="E14" s="132" t="s">
        <v>112</v>
      </c>
      <c r="F14" s="132" t="s">
        <v>113</v>
      </c>
      <c r="G14" s="132" t="s">
        <v>114</v>
      </c>
      <c r="H14" s="132" t="s">
        <v>115</v>
      </c>
      <c r="I14" s="132" t="s">
        <v>116</v>
      </c>
      <c r="J14" s="132" t="s">
        <v>117</v>
      </c>
      <c r="K14" s="132" t="s">
        <v>118</v>
      </c>
      <c r="L14" s="132" t="s">
        <v>119</v>
      </c>
      <c r="M14" s="132" t="s">
        <v>120</v>
      </c>
      <c r="N14" s="132" t="s">
        <v>121</v>
      </c>
      <c r="O14" s="238" t="s">
        <v>156</v>
      </c>
    </row>
    <row r="15" spans="1:15" ht="12.75">
      <c r="A15" s="313" t="str">
        <f>+'1. melléklet_BEVÉTEL_KIADÁS'!B37</f>
        <v>1. Személyi juttatások</v>
      </c>
      <c r="B15" s="262">
        <f>+'1. melléklet_BEVÉTEL_KIADÁS'!D37</f>
        <v>183174</v>
      </c>
      <c r="C15" s="263">
        <v>11327</v>
      </c>
      <c r="D15" s="263">
        <v>11327</v>
      </c>
      <c r="E15" s="263">
        <v>11327</v>
      </c>
      <c r="F15" s="263">
        <v>11327</v>
      </c>
      <c r="G15" s="263">
        <v>11327</v>
      </c>
      <c r="H15" s="263">
        <v>11327</v>
      </c>
      <c r="I15" s="263">
        <v>11327</v>
      </c>
      <c r="J15" s="263">
        <v>11327</v>
      </c>
      <c r="K15" s="263">
        <v>11327</v>
      </c>
      <c r="L15" s="263">
        <v>11327</v>
      </c>
      <c r="M15" s="263">
        <v>11327</v>
      </c>
      <c r="N15" s="263">
        <v>11322</v>
      </c>
      <c r="O15" s="240">
        <f aca="true" t="shared" si="2" ref="O15:O25">SUM(C15:N15)</f>
        <v>135919</v>
      </c>
    </row>
    <row r="16" spans="1:15" ht="12.75">
      <c r="A16" s="313" t="str">
        <f>+'1. melléklet_BEVÉTEL_KIADÁS'!B38</f>
        <v>2. Munkaadókat terhelő járulékok és szociális hozzájárulási adó</v>
      </c>
      <c r="B16" s="262">
        <f>+'1. melléklet_BEVÉTEL_KIADÁS'!D38</f>
        <v>44144</v>
      </c>
      <c r="C16" s="263">
        <v>3058</v>
      </c>
      <c r="D16" s="263">
        <v>3058</v>
      </c>
      <c r="E16" s="263">
        <v>3058</v>
      </c>
      <c r="F16" s="263">
        <v>3058</v>
      </c>
      <c r="G16" s="263">
        <v>3058</v>
      </c>
      <c r="H16" s="263">
        <v>3058</v>
      </c>
      <c r="I16" s="263">
        <v>3058</v>
      </c>
      <c r="J16" s="263">
        <v>3058</v>
      </c>
      <c r="K16" s="263">
        <v>3058</v>
      </c>
      <c r="L16" s="263">
        <v>3058</v>
      </c>
      <c r="M16" s="263">
        <v>3058</v>
      </c>
      <c r="N16" s="263">
        <v>3060</v>
      </c>
      <c r="O16" s="240">
        <f t="shared" si="2"/>
        <v>36698</v>
      </c>
    </row>
    <row r="17" spans="1:15" ht="12.75">
      <c r="A17" s="313" t="str">
        <f>+'1. melléklet_BEVÉTEL_KIADÁS'!B39</f>
        <v>3. Dologi  kiadások</v>
      </c>
      <c r="B17" s="262">
        <f>+'1. melléklet_BEVÉTEL_KIADÁS'!D39</f>
        <v>77303</v>
      </c>
      <c r="C17" s="263">
        <v>6198</v>
      </c>
      <c r="D17" s="263">
        <v>6198</v>
      </c>
      <c r="E17" s="263">
        <v>6198</v>
      </c>
      <c r="F17" s="263">
        <v>6198</v>
      </c>
      <c r="G17" s="263">
        <v>6198</v>
      </c>
      <c r="H17" s="263">
        <v>6198</v>
      </c>
      <c r="I17" s="263">
        <v>6198</v>
      </c>
      <c r="J17" s="263">
        <v>6198</v>
      </c>
      <c r="K17" s="263">
        <v>6198</v>
      </c>
      <c r="L17" s="263">
        <v>6198</v>
      </c>
      <c r="M17" s="263">
        <v>6198</v>
      </c>
      <c r="N17" s="263">
        <v>6192</v>
      </c>
      <c r="O17" s="240">
        <f t="shared" si="2"/>
        <v>74370</v>
      </c>
    </row>
    <row r="18" spans="1:15" ht="12.75">
      <c r="A18" s="142" t="str">
        <f>+'1. melléklet_BEVÉTEL_KIADÁS'!B40</f>
        <v>4. Ellátottak pénzbeli juttatásai</v>
      </c>
      <c r="B18" s="262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40">
        <f t="shared" si="2"/>
        <v>0</v>
      </c>
    </row>
    <row r="19" spans="1:15" ht="12.75">
      <c r="A19" s="142" t="str">
        <f>+'1. melléklet_BEVÉTEL_KIADÁS'!B41</f>
        <v>5. Egyéb működési célú kiadások</v>
      </c>
      <c r="B19" s="262"/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40">
        <f t="shared" si="2"/>
        <v>0</v>
      </c>
    </row>
    <row r="20" spans="1:15" ht="12.75">
      <c r="A20" s="142" t="str">
        <f>+'1. melléklet_BEVÉTEL_KIADÁS'!B46</f>
        <v>1. Beruházások</v>
      </c>
      <c r="B20" s="264">
        <f>+'1. melléklet_BEVÉTEL_KIADÁS'!D46</f>
        <v>1562</v>
      </c>
      <c r="C20" s="263"/>
      <c r="D20" s="263"/>
      <c r="E20" s="263"/>
      <c r="F20" s="263"/>
      <c r="G20" s="263">
        <v>3175</v>
      </c>
      <c r="H20" s="263"/>
      <c r="I20" s="263"/>
      <c r="J20" s="263"/>
      <c r="K20" s="263"/>
      <c r="L20" s="263"/>
      <c r="M20" s="263"/>
      <c r="N20" s="263"/>
      <c r="O20" s="240">
        <f>SUM(C20:N20)</f>
        <v>3175</v>
      </c>
    </row>
    <row r="21" spans="1:15" ht="12.75">
      <c r="A21" s="142" t="str">
        <f>+'1. melléklet_BEVÉTEL_KIADÁS'!B47</f>
        <v>2. Felújítások</v>
      </c>
      <c r="B21" s="264"/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40">
        <f t="shared" si="2"/>
        <v>0</v>
      </c>
    </row>
    <row r="22" spans="1:15" ht="12.75">
      <c r="A22" s="142" t="str">
        <f>+'1. melléklet_BEVÉTEL_KIADÁS'!B48</f>
        <v>3. Egyéb felhalmozási célú kiadások</v>
      </c>
      <c r="B22" s="264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40">
        <f t="shared" si="2"/>
        <v>0</v>
      </c>
    </row>
    <row r="23" spans="1:15" ht="12.75">
      <c r="A23" s="142"/>
      <c r="B23" s="264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40">
        <f t="shared" si="2"/>
        <v>0</v>
      </c>
    </row>
    <row r="24" spans="1:15" ht="12.75">
      <c r="A24" s="142"/>
      <c r="B24" s="264"/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40">
        <f t="shared" si="2"/>
        <v>0</v>
      </c>
    </row>
    <row r="25" spans="1:15" ht="13.5" thickBot="1">
      <c r="A25" s="142"/>
      <c r="B25" s="266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40">
        <f t="shared" si="2"/>
        <v>0</v>
      </c>
    </row>
    <row r="26" spans="1:15" ht="15.75" customHeight="1" thickBot="1">
      <c r="A26" s="140" t="s">
        <v>108</v>
      </c>
      <c r="B26" s="246">
        <f>+B15+B16+B17+B18+B19+B20+B21+B22</f>
        <v>306183</v>
      </c>
      <c r="C26" s="134">
        <f aca="true" t="shared" si="3" ref="C26:M26">SUM(C15,C16,C17,C18:C25)</f>
        <v>20583</v>
      </c>
      <c r="D26" s="134">
        <f t="shared" si="3"/>
        <v>20583</v>
      </c>
      <c r="E26" s="134">
        <f t="shared" si="3"/>
        <v>20583</v>
      </c>
      <c r="F26" s="134">
        <f t="shared" si="3"/>
        <v>20583</v>
      </c>
      <c r="G26" s="134">
        <f t="shared" si="3"/>
        <v>23758</v>
      </c>
      <c r="H26" s="134">
        <f t="shared" si="3"/>
        <v>20583</v>
      </c>
      <c r="I26" s="134">
        <f t="shared" si="3"/>
        <v>20583</v>
      </c>
      <c r="J26" s="134">
        <f t="shared" si="3"/>
        <v>20583</v>
      </c>
      <c r="K26" s="134">
        <f t="shared" si="3"/>
        <v>20583</v>
      </c>
      <c r="L26" s="134">
        <f t="shared" si="3"/>
        <v>20583</v>
      </c>
      <c r="M26" s="134">
        <f t="shared" si="3"/>
        <v>20583</v>
      </c>
      <c r="N26" s="134">
        <f>SUM(N15,N16,N17,N18:N25)</f>
        <v>20574</v>
      </c>
      <c r="O26" s="241">
        <f>SUM(C26:N26)</f>
        <v>250162</v>
      </c>
    </row>
    <row r="27" spans="1:15" ht="13.5" thickBot="1">
      <c r="A27" s="244"/>
      <c r="B27" s="247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242">
        <f>SUM(C27:N27)</f>
        <v>0</v>
      </c>
    </row>
    <row r="28" spans="1:15" ht="13.5" thickBot="1">
      <c r="A28" s="244" t="s">
        <v>109</v>
      </c>
      <c r="B28" s="74">
        <f aca="true" t="shared" si="4" ref="B28:N28">+B13-B26</f>
        <v>0</v>
      </c>
      <c r="C28" s="109">
        <f t="shared" si="4"/>
        <v>0</v>
      </c>
      <c r="D28" s="109">
        <f t="shared" si="4"/>
        <v>0</v>
      </c>
      <c r="E28" s="109">
        <f t="shared" si="4"/>
        <v>0</v>
      </c>
      <c r="F28" s="109">
        <f t="shared" si="4"/>
        <v>0</v>
      </c>
      <c r="G28" s="109">
        <f t="shared" si="4"/>
        <v>0</v>
      </c>
      <c r="H28" s="109">
        <f t="shared" si="4"/>
        <v>0</v>
      </c>
      <c r="I28" s="109">
        <f t="shared" si="4"/>
        <v>0</v>
      </c>
      <c r="J28" s="109">
        <f t="shared" si="4"/>
        <v>0</v>
      </c>
      <c r="K28" s="109">
        <f t="shared" si="4"/>
        <v>0</v>
      </c>
      <c r="L28" s="109">
        <f t="shared" si="4"/>
        <v>0</v>
      </c>
      <c r="M28" s="109">
        <f t="shared" si="4"/>
        <v>0</v>
      </c>
      <c r="N28" s="109">
        <f t="shared" si="4"/>
        <v>0</v>
      </c>
      <c r="O28" s="243">
        <f>SUM(C28:N28)</f>
        <v>0</v>
      </c>
    </row>
    <row r="29" spans="2:15" ht="13.5" customHeight="1">
      <c r="B29" s="2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</row>
  </sheetData>
  <sheetProtection/>
  <printOptions horizontalCentered="1"/>
  <pageMargins left="0.2755905511811024" right="0.2362204724409449" top="0.7874015748031497" bottom="0.1968503937007874" header="0.31496062992125984" footer="0.15748031496062992"/>
  <pageSetup horizontalDpi="600" verticalDpi="600" orientation="landscape" paperSize="9" scale="75" r:id="rId1"/>
  <headerFooter alignWithMargins="0">
    <oddHeader>&amp;L7/C sz. melléklet&amp;C&amp;"Arial,Félkövér"&amp;11Kispatak Óvoda
2015. évi bevétel-kiadás ütemterve&amp;Radatok eFt-ban</oddHeader>
    <oddFooter>&amp;L&amp;D&amp;C&amp;P&amp;R&amp;F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Nagykovácsi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fulopgyorgynemarika</dc:creator>
  <cp:keywords/>
  <dc:description/>
  <cp:lastModifiedBy>Perlaki Zoltán</cp:lastModifiedBy>
  <cp:lastPrinted>2017-02-15T09:06:03Z</cp:lastPrinted>
  <dcterms:created xsi:type="dcterms:W3CDTF">2008-07-24T13:43:35Z</dcterms:created>
  <dcterms:modified xsi:type="dcterms:W3CDTF">2017-02-15T09:12:22Z</dcterms:modified>
  <cp:category/>
  <cp:version/>
  <cp:contentType/>
  <cp:contentStatus/>
</cp:coreProperties>
</file>