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1" activeTab="3"/>
  </bookViews>
  <sheets>
    <sheet name="1. melléklet_BEVÉTEL_KIADÁS" sheetId="1" state="hidden" r:id="rId1"/>
    <sheet name="4D.sz.m.Bevételek" sheetId="2" r:id="rId2"/>
    <sheet name="3.2.sz.mfelh.bev.részl ÁFA külö" sheetId="3" state="hidden" r:id="rId3"/>
    <sheet name="6D.sz.m.Kiadások" sheetId="4" r:id="rId4"/>
    <sheet name="5.sz.m.korm.funkciónként " sheetId="5" state="hidden" r:id="rId5"/>
    <sheet name="7.sz.m.ütemterv" sheetId="6" state="hidden" r:id="rId6"/>
  </sheets>
  <definedNames>
    <definedName name="_xlnm.Print_Titles" localSheetId="1">'4D.sz.m.Bevételek'!$1:$4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'4D.sz.m.Bevételek'!$A$1:$E$68</definedName>
    <definedName name="_xlnm.Print_Area" localSheetId="4">'5.sz.m.korm.funkciónként '!$A$1:$C$12</definedName>
    <definedName name="_xlnm.Print_Area" localSheetId="3">'6D.sz.m.Kiadások'!$A$1:$E$26</definedName>
    <definedName name="_xlnm.Print_Area" localSheetId="5">'7.sz.m.ütemterv'!$A$1:$O$28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<sst xmlns="http://schemas.openxmlformats.org/spreadsheetml/2006/main" count="323" uniqueCount="273">
  <si>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</si>
  <si>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</si>
  <si>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</si>
  <si>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</si>
  <si>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</si>
  <si>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</si>
  <si>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</si>
  <si>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</si>
  <si>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</si>
  <si>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</si>
  <si>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</si>
  <si>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</si>
  <si>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</si>
  <si>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</si>
  <si>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</si>
  <si>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</si>
  <si>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</si>
  <si>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</si>
  <si>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</si>
  <si>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</si>
  <si>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</si>
  <si>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</si>
  <si>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</si>
  <si>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</si>
  <si>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</si>
  <si>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</si>
  <si>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</si>
  <si>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</si>
  <si>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</si>
  <si>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</si>
  <si>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</si>
  <si>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</si>
  <si>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</si>
  <si>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</si>
  <si>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</si>
  <si>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</si>
  <si>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</si>
  <si>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</si>
  <si>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</si>
  <si>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</si>
  <si>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</si>
  <si>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</si>
  <si>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</si>
  <si>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</si>
  <si>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</si>
  <si>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</si>
  <si>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</si>
  <si>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</si>
  <si>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</si>
  <si>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</si>
  <si>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</si>
  <si>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</si>
  <si>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</si>
  <si>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</si>
  <si>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</si>
  <si>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</si>
  <si>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</si>
  <si>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</si>
  <si>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</si>
  <si>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</si>
  <si>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</si>
  <si>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</si>
  <si>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</si>
  <si>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</si>
  <si>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</si>
  <si>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</si>
  <si>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</si>
  <si>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</si>
  <si>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</si>
  <si>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</si>
  <si>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</si>
  <si>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</si>
  <si>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</si>
  <si>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</si>
  <si>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</si>
  <si>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</si>
  <si>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</si>
  <si>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</si>
  <si>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</si>
  <si>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</si>
  <si>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</si>
  <si>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</si>
  <si>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</si>
  <si>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</si>
  <si>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</si>
  <si>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</si>
  <si>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</si>
  <si>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</si>
  <si>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</si>
  <si>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</si>
  <si>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</si>
  <si>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</si>
  <si>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</si>
  <si>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</si>
  <si>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</si>
  <si>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</si>
  <si>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</si>
  <si>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</si>
  <si>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</si>
  <si>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</si>
  <si>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</si>
  <si>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</si>
  <si>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</si>
  <si>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</si>
  <si>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</si>
  <si>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</si>
  <si>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</si>
  <si>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</si>
  <si>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</si>
  <si>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</si>
  <si>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</si>
  <si>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</si>
  <si>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</si>
  <si>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</si>
  <si>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</si>
  <si>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</si>
  <si>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</si>
  <si>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</si>
  <si>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</si>
  <si>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</si>
  <si>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</si>
  <si>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</si>
  <si>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</si>
  <si>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</si>
  <si>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</si>
  <si>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</si>
  <si>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</si>
  <si>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</si>
  <si>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</si>
  <si>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</si>
  <si>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</si>
  <si>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</si>
  <si>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</si>
  <si>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</si>
  <si>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</si>
  <si>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</si>
  <si>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</si>
  <si>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</si>
  <si>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</si>
  <si>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</si>
  <si>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</si>
  <si>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</si>
  <si>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</si>
  <si>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</si>
  <si>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</si>
  <si>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</si>
  <si>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</si>
  <si>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</si>
  <si>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</si>
  <si>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</si>
  <si>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</si>
  <si>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</si>
  <si>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</si>
  <si>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</si>
  <si>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</si>
  <si>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</si>
  <si>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</si>
  <si>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</si>
  <si>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</si>
  <si>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</si>
  <si>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</si>
  <si>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</si>
  <si>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</si>
  <si>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</si>
  <si>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</si>
  <si>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</si>
  <si>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</si>
  <si>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</si>
  <si>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</si>
  <si>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</si>
  <si>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</si>
  <si>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</si>
  <si>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</si>
  <si>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</si>
  <si>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</si>
  <si>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</si>
  <si>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</si>
  <si>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</si>
  <si>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</si>
  <si>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</si>
  <si>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</si>
  <si>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</si>
  <si>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</si>
  <si>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</si>
  <si>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</si>
  <si>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</si>
  <si>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</si>
  <si>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</si>
  <si>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</si>
  <si>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</si>
  <si>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</si>
  <si>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</si>
  <si>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</si>
  <si>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</si>
  <si>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</si>
  <si>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</si>
  <si>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</si>
  <si>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</si>
  <si>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</si>
  <si>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</si>
  <si>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</si>
  <si>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</si>
  <si>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</si>
  <si>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</si>
  <si>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</si>
  <si>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</si>
  <si>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</si>
  <si>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</si>
  <si>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</si>
  <si>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</si>
  <si>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</si>
  <si>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</si>
  <si>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</si>
  <si>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</si>
  <si>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</si>
  <si>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</si>
  <si>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</si>
  <si>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</si>
  <si>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</si>
  <si>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</si>
  <si>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</si>
  <si>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</si>
  <si>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</si>
  <si>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</si>
  <si>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</si>
  <si>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</si>
  <si>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</si>
  <si>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</si>
  <si>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</si>
  <si>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</si>
  <si>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</si>
  <si>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</si>
  <si>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</si>
  <si>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</si>
  <si>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</si>
  <si>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</si>
  <si>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</si>
  <si>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</si>
  <si>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</si>
  <si>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</si>
  <si>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</si>
  <si>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</si>
  <si>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</si>
  <si>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</si>
  <si>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</si>
  <si>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</si>
  <si>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</si>
  <si>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</si>
  <si>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</si>
  <si>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</si>
  <si>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</si>
  <si>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</si>
  <si>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</si>
  <si>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</si>
  <si>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</si>
  <si>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</si>
  <si>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</si>
  <si>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</si>
  <si>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</si>
  <si>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</si>
  <si>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</si>
  <si>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</si>
  <si>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</si>
  <si>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</si>
  <si>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</si>
  <si>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</si>
  <si>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</si>
  <si>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</si>
  <si>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</si>
  <si>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</si>
  <si>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</si>
  <si>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 xml:space="preserve"> 2016. évi eredeti előirányzat</t>
  </si>
  <si>
    <r>
      <t xml:space="preserve"> 2015. évi </t>
    </r>
    <r>
      <rPr>
        <b/>
        <i/>
        <u val="single"/>
        <sz val="10"/>
        <rFont val="Arial"/>
        <family val="2"/>
      </rPr>
      <t>évközi</t>
    </r>
    <r>
      <rPr>
        <b/>
        <sz val="10"/>
        <rFont val="Arial"/>
        <family val="2"/>
      </rPr>
      <t xml:space="preserve"> előirányzat</t>
    </r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</si>
</sst>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60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3"/>
      <name val="Garamond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19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2" xfId="0" applyNumberForma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43" fontId="1" fillId="0" borderId="0" xfId="46" applyFont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3" fontId="14" fillId="0" borderId="2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19" xfId="0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9" fontId="14" fillId="33" borderId="19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4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4" fillId="0" borderId="25" xfId="0" applyNumberFormat="1" applyFont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0" fillId="0" borderId="33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19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4" fillId="0" borderId="23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19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4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28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29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19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9" fontId="14" fillId="0" borderId="35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33" xfId="0" applyNumberFormat="1" applyFont="1" applyFill="1" applyBorder="1" applyAlignment="1">
      <alignment horizontal="right"/>
    </xf>
    <xf numFmtId="9" fontId="14" fillId="35" borderId="19" xfId="67" applyFont="1" applyFill="1" applyBorder="1" applyAlignment="1">
      <alignment horizontal="right"/>
    </xf>
    <xf numFmtId="9" fontId="14" fillId="0" borderId="28" xfId="67" applyFont="1" applyBorder="1" applyAlignment="1">
      <alignment horizontal="center" wrapText="1"/>
    </xf>
    <xf numFmtId="0" fontId="1" fillId="0" borderId="36" xfId="0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19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7" fillId="0" borderId="45" xfId="0" applyFont="1" applyBorder="1" applyAlignment="1">
      <alignment horizontal="center" wrapText="1"/>
    </xf>
    <xf numFmtId="3" fontId="20" fillId="0" borderId="43" xfId="0" applyNumberFormat="1" applyFont="1" applyBorder="1" applyAlignment="1">
      <alignment/>
    </xf>
    <xf numFmtId="3" fontId="6" fillId="36" borderId="32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34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33" xfId="67" applyFont="1" applyFill="1" applyBorder="1" applyAlignment="1">
      <alignment horizontal="right"/>
    </xf>
    <xf numFmtId="9" fontId="1" fillId="0" borderId="36" xfId="67" applyFont="1" applyFill="1" applyBorder="1" applyAlignment="1">
      <alignment horizontal="right"/>
    </xf>
    <xf numFmtId="9" fontId="1" fillId="0" borderId="33" xfId="67" applyFont="1" applyFill="1" applyBorder="1" applyAlignment="1">
      <alignment horizontal="right"/>
    </xf>
    <xf numFmtId="9" fontId="1" fillId="0" borderId="33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0" fontId="7" fillId="0" borderId="48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4" fillId="0" borderId="49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0" xfId="46" applyNumberFormat="1" applyFont="1" applyBorder="1" applyAlignment="1">
      <alignment/>
    </xf>
    <xf numFmtId="170" fontId="0" fillId="0" borderId="50" xfId="46" applyNumberFormat="1" applyFont="1" applyFill="1" applyBorder="1" applyAlignment="1">
      <alignment/>
    </xf>
    <xf numFmtId="3" fontId="14" fillId="35" borderId="19" xfId="46" applyNumberFormat="1" applyFont="1" applyFill="1" applyBorder="1" applyAlignment="1">
      <alignment horizontal="right"/>
    </xf>
    <xf numFmtId="0" fontId="11" fillId="0" borderId="51" xfId="0" applyFont="1" applyBorder="1" applyAlignment="1">
      <alignment horizontal="left"/>
    </xf>
    <xf numFmtId="3" fontId="0" fillId="0" borderId="52" xfId="0" applyNumberFormat="1" applyFont="1" applyFill="1" applyBorder="1" applyAlignment="1">
      <alignment horizontal="right"/>
    </xf>
    <xf numFmtId="0" fontId="11" fillId="0" borderId="53" xfId="0" applyFont="1" applyBorder="1" applyAlignment="1">
      <alignment horizontal="left"/>
    </xf>
    <xf numFmtId="3" fontId="0" fillId="0" borderId="3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horizontal="right"/>
    </xf>
    <xf numFmtId="170" fontId="1" fillId="0" borderId="0" xfId="46" applyNumberFormat="1" applyFont="1" applyAlignment="1">
      <alignment wrapText="1"/>
    </xf>
    <xf numFmtId="170" fontId="1" fillId="0" borderId="0" xfId="46" applyNumberFormat="1" applyFont="1" applyAlignment="1">
      <alignment/>
    </xf>
    <xf numFmtId="9" fontId="1" fillId="0" borderId="14" xfId="67" applyFont="1" applyFill="1" applyBorder="1" applyAlignment="1">
      <alignment/>
    </xf>
    <xf numFmtId="3" fontId="14" fillId="34" borderId="49" xfId="0" applyNumberFormat="1" applyFont="1" applyFill="1" applyBorder="1" applyAlignment="1">
      <alignment horizontal="right"/>
    </xf>
    <xf numFmtId="9" fontId="14" fillId="34" borderId="49" xfId="67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5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19" fillId="0" borderId="30" xfId="60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center" wrapText="1"/>
      <protection/>
    </xf>
    <xf numFmtId="0" fontId="6" fillId="0" borderId="30" xfId="60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horizontal="center"/>
      <protection/>
    </xf>
    <xf numFmtId="0" fontId="6" fillId="0" borderId="44" xfId="60" applyFont="1" applyFill="1" applyBorder="1" applyAlignment="1">
      <alignment horizontal="left" vertical="center" wrapText="1" indent="3"/>
      <protection/>
    </xf>
    <xf numFmtId="0" fontId="6" fillId="0" borderId="44" xfId="60" applyFont="1" applyFill="1" applyBorder="1" applyAlignment="1">
      <alignment horizontal="left" indent="4"/>
      <protection/>
    </xf>
    <xf numFmtId="0" fontId="6" fillId="0" borderId="44" xfId="60" applyFont="1" applyFill="1" applyBorder="1" applyAlignment="1">
      <alignment horizontal="left" vertical="center" indent="3"/>
      <protection/>
    </xf>
    <xf numFmtId="0" fontId="7" fillId="0" borderId="44" xfId="60" applyFont="1" applyFill="1" applyBorder="1" applyAlignment="1">
      <alignment horizontal="left" indent="1"/>
      <protection/>
    </xf>
    <xf numFmtId="0" fontId="6" fillId="0" borderId="44" xfId="60" applyFont="1" applyFill="1" applyBorder="1" applyAlignment="1">
      <alignment horizontal="left" vertical="center" indent="5"/>
      <protection/>
    </xf>
    <xf numFmtId="0" fontId="6" fillId="0" borderId="44" xfId="60" applyFont="1" applyFill="1" applyBorder="1" applyAlignment="1">
      <alignment horizontal="left" indent="2"/>
      <protection/>
    </xf>
    <xf numFmtId="0" fontId="24" fillId="0" borderId="39" xfId="60" applyFont="1" applyFill="1" applyBorder="1" applyAlignment="1">
      <alignment horizontal="center"/>
      <protection/>
    </xf>
    <xf numFmtId="0" fontId="19" fillId="0" borderId="51" xfId="60" applyFont="1" applyFill="1" applyBorder="1" applyAlignment="1">
      <alignment/>
      <protection/>
    </xf>
    <xf numFmtId="0" fontId="19" fillId="0" borderId="57" xfId="0" applyFont="1" applyBorder="1" applyAlignment="1">
      <alignment horizontal="center" wrapText="1"/>
    </xf>
    <xf numFmtId="0" fontId="19" fillId="0" borderId="44" xfId="60" applyFont="1" applyFill="1" applyBorder="1" applyAlignment="1">
      <alignment/>
      <protection/>
    </xf>
    <xf numFmtId="0" fontId="23" fillId="0" borderId="46" xfId="60" applyFont="1" applyFill="1" applyBorder="1" applyAlignment="1">
      <alignment horizontal="left" indent="2"/>
      <protection/>
    </xf>
    <xf numFmtId="0" fontId="23" fillId="0" borderId="47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19" fillId="0" borderId="39" xfId="60" applyFont="1" applyFill="1" applyBorder="1" applyAlignment="1">
      <alignment horizontal="center"/>
      <protection/>
    </xf>
    <xf numFmtId="0" fontId="24" fillId="0" borderId="58" xfId="60" applyFont="1" applyFill="1" applyBorder="1" applyAlignment="1">
      <alignment horizontal="center"/>
      <protection/>
    </xf>
    <xf numFmtId="3" fontId="7" fillId="0" borderId="2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45" xfId="0" applyFont="1" applyBorder="1" applyAlignment="1">
      <alignment horizontal="center" wrapText="1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36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36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6" borderId="43" xfId="0" applyNumberFormat="1" applyFont="1" applyFill="1" applyBorder="1" applyAlignment="1">
      <alignment/>
    </xf>
    <xf numFmtId="3" fontId="7" fillId="36" borderId="26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59" xfId="0" applyNumberFormat="1" applyFont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19" fillId="0" borderId="6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170" fontId="0" fillId="0" borderId="30" xfId="46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6" fillId="0" borderId="30" xfId="0" applyNumberFormat="1" applyFont="1" applyBorder="1" applyAlignment="1">
      <alignment/>
    </xf>
    <xf numFmtId="0" fontId="14" fillId="0" borderId="23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170" fontId="1" fillId="0" borderId="0" xfId="46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9" fontId="1" fillId="0" borderId="16" xfId="67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248" customWidth="1"/>
    <col min="4" max="4" width="15.00390625" style="0" customWidth="1"/>
  </cols>
  <sheetData>
    <row r="1" spans="1:3" ht="16.5" thickBot="1">
      <c r="A1" s="322"/>
      <c r="B1" s="322"/>
      <c r="C1" s="322"/>
    </row>
    <row r="2" spans="1:4" ht="12.75">
      <c r="A2" s="194"/>
      <c r="B2" s="195"/>
      <c r="C2" s="249" t="s">
        <v>145</v>
      </c>
      <c r="D2" s="249" t="s">
        <v>155</v>
      </c>
    </row>
    <row r="3" spans="1:4" ht="42" customHeight="1" thickBot="1">
      <c r="A3" s="196"/>
      <c r="B3" s="267" t="s">
        <v>3</v>
      </c>
      <c r="C3" s="278" t="s">
        <v>139</v>
      </c>
      <c r="D3" s="201" t="s">
        <v>139</v>
      </c>
    </row>
    <row r="4" spans="1:4" ht="33.75" customHeight="1" thickBot="1">
      <c r="A4" s="292"/>
      <c r="B4" s="291" t="s">
        <v>268</v>
      </c>
      <c r="C4" s="289">
        <f>+C6+C17+C27</f>
        <v>55145</v>
      </c>
      <c r="D4" s="289">
        <f>+D6+D17+D27</f>
        <v>64405</v>
      </c>
    </row>
    <row r="5" spans="1:4" ht="19.5" customHeight="1">
      <c r="A5" s="265" t="s">
        <v>234</v>
      </c>
      <c r="B5" s="266" t="s">
        <v>235</v>
      </c>
      <c r="C5" s="277">
        <f>+C6+C17</f>
        <v>4000</v>
      </c>
      <c r="D5" s="277">
        <f>+D6+D17</f>
        <v>3551</v>
      </c>
    </row>
    <row r="6" spans="1:4" ht="15.75" customHeight="1">
      <c r="A6" s="274"/>
      <c r="B6" s="262" t="s">
        <v>237</v>
      </c>
      <c r="C6" s="275">
        <f>+C7+C10+C14+C15</f>
        <v>4000</v>
      </c>
      <c r="D6" s="275">
        <f>+D7+D10+D14+D15</f>
        <v>3551</v>
      </c>
    </row>
    <row r="7" spans="1:4" ht="15.75" customHeight="1">
      <c r="A7" s="255" t="s">
        <v>160</v>
      </c>
      <c r="B7" s="259" t="s">
        <v>211</v>
      </c>
      <c r="C7" s="279">
        <f>+C8+C9</f>
        <v>0</v>
      </c>
      <c r="D7" s="199">
        <f>+D8+D9</f>
        <v>0</v>
      </c>
    </row>
    <row r="8" spans="1:4" ht="15.75" customHeight="1">
      <c r="A8" s="256" t="s">
        <v>194</v>
      </c>
      <c r="B8" s="260" t="s">
        <v>212</v>
      </c>
      <c r="C8" s="276"/>
      <c r="D8" s="197"/>
    </row>
    <row r="9" spans="1:4" ht="15.75" customHeight="1">
      <c r="A9" s="256" t="s">
        <v>195</v>
      </c>
      <c r="B9" s="260" t="s">
        <v>213</v>
      </c>
      <c r="C9" s="276"/>
      <c r="D9" s="197"/>
    </row>
    <row r="10" spans="1:4" ht="15.75" customHeight="1">
      <c r="A10" s="257" t="s">
        <v>161</v>
      </c>
      <c r="B10" s="261" t="s">
        <v>214</v>
      </c>
      <c r="C10" s="279">
        <f>+C11+C12+C13</f>
        <v>0</v>
      </c>
      <c r="D10" s="199">
        <f>+D11+D12+D13</f>
        <v>0</v>
      </c>
    </row>
    <row r="11" spans="1:4" ht="15.75" customHeight="1">
      <c r="A11" s="256" t="s">
        <v>196</v>
      </c>
      <c r="B11" s="260" t="s">
        <v>52</v>
      </c>
      <c r="C11" s="279"/>
      <c r="D11" s="200"/>
    </row>
    <row r="12" spans="1:4" ht="15.75" customHeight="1">
      <c r="A12" s="256" t="s">
        <v>197</v>
      </c>
      <c r="B12" s="260" t="s">
        <v>215</v>
      </c>
      <c r="C12" s="280"/>
      <c r="D12" s="253"/>
    </row>
    <row r="13" spans="1:4" ht="15.75" customHeight="1">
      <c r="A13" s="256" t="s">
        <v>198</v>
      </c>
      <c r="B13" s="260" t="s">
        <v>216</v>
      </c>
      <c r="C13" s="280"/>
      <c r="D13" s="253"/>
    </row>
    <row r="14" spans="1:4" ht="15.75" customHeight="1">
      <c r="A14" s="255" t="s">
        <v>158</v>
      </c>
      <c r="B14" s="259" t="s">
        <v>217</v>
      </c>
      <c r="C14" s="279">
        <f>+'4D.sz.m.Bevételek'!C9</f>
        <v>4000</v>
      </c>
      <c r="D14" s="279">
        <f>+'4D.sz.m.Bevételek'!D9</f>
        <v>3551</v>
      </c>
    </row>
    <row r="15" spans="1:4" ht="15.75" customHeight="1">
      <c r="A15" s="255" t="s">
        <v>162</v>
      </c>
      <c r="B15" s="259" t="s">
        <v>218</v>
      </c>
      <c r="C15" s="279"/>
      <c r="D15" s="200"/>
    </row>
    <row r="16" spans="1:4" ht="15.75" customHeight="1">
      <c r="A16" s="256" t="s">
        <v>199</v>
      </c>
      <c r="B16" s="260" t="s">
        <v>219</v>
      </c>
      <c r="C16" s="276"/>
      <c r="D16" s="202"/>
    </row>
    <row r="17" spans="1:4" ht="15.75" customHeight="1">
      <c r="A17" s="258"/>
      <c r="B17" s="262" t="s">
        <v>220</v>
      </c>
      <c r="C17" s="277">
        <f>+C18+C21+C24</f>
        <v>0</v>
      </c>
      <c r="D17" s="277">
        <f>+D18+D21+D24</f>
        <v>0</v>
      </c>
    </row>
    <row r="18" spans="1:4" ht="15.75" customHeight="1">
      <c r="A18" s="255" t="s">
        <v>163</v>
      </c>
      <c r="B18" s="259" t="s">
        <v>221</v>
      </c>
      <c r="C18" s="276">
        <f>+C19+C20</f>
        <v>0</v>
      </c>
      <c r="D18" s="276">
        <f>+D19+D20</f>
        <v>0</v>
      </c>
    </row>
    <row r="19" spans="1:4" ht="15.75" customHeight="1">
      <c r="A19" s="257" t="s">
        <v>200</v>
      </c>
      <c r="B19" s="263" t="s">
        <v>222</v>
      </c>
      <c r="C19" s="276"/>
      <c r="D19" s="202"/>
    </row>
    <row r="20" spans="1:4" ht="15.75" customHeight="1">
      <c r="A20" s="257" t="s">
        <v>201</v>
      </c>
      <c r="B20" s="263" t="s">
        <v>223</v>
      </c>
      <c r="C20" s="276"/>
      <c r="D20" s="202"/>
    </row>
    <row r="21" spans="1:4" ht="15.75" customHeight="1">
      <c r="A21" s="255" t="s">
        <v>164</v>
      </c>
      <c r="B21" s="259" t="s">
        <v>224</v>
      </c>
      <c r="C21" s="276">
        <f>+C22+C23</f>
        <v>0</v>
      </c>
      <c r="D21" s="276">
        <f>+D22+D23</f>
        <v>0</v>
      </c>
    </row>
    <row r="22" spans="1:4" ht="15.75" customHeight="1">
      <c r="A22" s="257" t="s">
        <v>202</v>
      </c>
      <c r="B22" s="263" t="s">
        <v>53</v>
      </c>
      <c r="C22" s="276"/>
      <c r="D22" s="202"/>
    </row>
    <row r="23" spans="1:4" ht="15.75" customHeight="1">
      <c r="A23" s="257" t="s">
        <v>203</v>
      </c>
      <c r="B23" s="263" t="s">
        <v>225</v>
      </c>
      <c r="C23" s="276"/>
      <c r="D23" s="202"/>
    </row>
    <row r="24" spans="1:4" ht="15.75" customHeight="1">
      <c r="A24" s="255" t="s">
        <v>204</v>
      </c>
      <c r="B24" s="259" t="s">
        <v>226</v>
      </c>
      <c r="C24" s="276"/>
      <c r="D24" s="202"/>
    </row>
    <row r="25" spans="1:4" ht="15.75" customHeight="1">
      <c r="A25" s="257" t="s">
        <v>205</v>
      </c>
      <c r="B25" s="263" t="s">
        <v>227</v>
      </c>
      <c r="C25" s="276"/>
      <c r="D25" s="202"/>
    </row>
    <row r="26" spans="1:4" ht="15.75" customHeight="1">
      <c r="A26" s="256"/>
      <c r="B26" s="264"/>
      <c r="C26" s="276"/>
      <c r="D26" s="202"/>
    </row>
    <row r="27" spans="1:4" ht="15.75" customHeight="1">
      <c r="A27" s="254" t="s">
        <v>193</v>
      </c>
      <c r="B27" s="268" t="s">
        <v>228</v>
      </c>
      <c r="C27" s="277">
        <f>+C28</f>
        <v>51145</v>
      </c>
      <c r="D27" s="277">
        <f>+D28</f>
        <v>60854</v>
      </c>
    </row>
    <row r="28" spans="1:4" ht="15.75" customHeight="1">
      <c r="A28" s="258" t="s">
        <v>206</v>
      </c>
      <c r="B28" s="262" t="s">
        <v>229</v>
      </c>
      <c r="C28" s="276">
        <f>+C29+C30+C31+C32</f>
        <v>51145</v>
      </c>
      <c r="D28" s="276">
        <f>+D29+D30+D31+D32</f>
        <v>60854</v>
      </c>
    </row>
    <row r="29" spans="1:4" ht="15.75" customHeight="1">
      <c r="A29" s="255" t="s">
        <v>207</v>
      </c>
      <c r="B29" s="259" t="s">
        <v>230</v>
      </c>
      <c r="C29" s="276"/>
      <c r="D29" s="202"/>
    </row>
    <row r="30" spans="1:4" ht="15.75" customHeight="1">
      <c r="A30" s="255" t="s">
        <v>208</v>
      </c>
      <c r="B30" s="259" t="s">
        <v>231</v>
      </c>
      <c r="C30" s="276"/>
      <c r="D30" s="202"/>
    </row>
    <row r="31" spans="1:4" ht="15.75" customHeight="1">
      <c r="A31" s="255" t="s">
        <v>209</v>
      </c>
      <c r="B31" s="259" t="s">
        <v>232</v>
      </c>
      <c r="C31" s="276"/>
      <c r="D31" s="202"/>
    </row>
    <row r="32" spans="1:4" ht="15.75" customHeight="1">
      <c r="A32" s="255" t="s">
        <v>210</v>
      </c>
      <c r="B32" s="259" t="s">
        <v>233</v>
      </c>
      <c r="C32" s="279">
        <f>+'4D.sz.m.Bevételek'!C35</f>
        <v>51145</v>
      </c>
      <c r="D32" s="279">
        <f>+'4D.sz.m.Bevételek'!D35</f>
        <v>60854</v>
      </c>
    </row>
    <row r="33" spans="1:4" ht="15.75" customHeight="1" thickBot="1">
      <c r="A33" s="271"/>
      <c r="B33" s="198"/>
      <c r="C33" s="279"/>
      <c r="D33" s="199"/>
    </row>
    <row r="34" spans="1:4" ht="33.75" customHeight="1" thickBot="1">
      <c r="A34" s="272"/>
      <c r="B34" s="291" t="s">
        <v>267</v>
      </c>
      <c r="C34" s="290">
        <f>+C35+C52</f>
        <v>55145</v>
      </c>
      <c r="D34" s="290">
        <f>+D35+D52</f>
        <v>64405</v>
      </c>
    </row>
    <row r="35" spans="1:4" ht="15.75" customHeight="1">
      <c r="A35" s="273" t="s">
        <v>257</v>
      </c>
      <c r="B35" s="266" t="s">
        <v>236</v>
      </c>
      <c r="C35" s="287">
        <f>+C36+C45</f>
        <v>55145</v>
      </c>
      <c r="D35" s="287">
        <f>+D36+D45</f>
        <v>64405</v>
      </c>
    </row>
    <row r="36" spans="1:4" ht="15.75" customHeight="1">
      <c r="A36" s="258"/>
      <c r="B36" s="262" t="s">
        <v>237</v>
      </c>
      <c r="C36" s="286">
        <f>+C37+C38+C39+C40+C41</f>
        <v>55145</v>
      </c>
      <c r="D36" s="286">
        <f>+D37+D38+D39+D40+D41</f>
        <v>60836</v>
      </c>
    </row>
    <row r="37" spans="1:4" ht="15.75" customHeight="1">
      <c r="A37" s="256" t="s">
        <v>159</v>
      </c>
      <c r="B37" s="264" t="s">
        <v>238</v>
      </c>
      <c r="C37" s="281">
        <f>+'6D.sz.m.Kiadások'!C5</f>
        <v>27673</v>
      </c>
      <c r="D37" s="281">
        <f>+'6D.sz.m.Kiadások'!D5</f>
        <v>35980</v>
      </c>
    </row>
    <row r="38" spans="1:4" ht="15.75" customHeight="1">
      <c r="A38" s="256" t="s">
        <v>168</v>
      </c>
      <c r="B38" s="264" t="s">
        <v>239</v>
      </c>
      <c r="C38" s="281">
        <f>+'6D.sz.m.Kiadások'!C6</f>
        <v>7472</v>
      </c>
      <c r="D38" s="281">
        <f>+'6D.sz.m.Kiadások'!D6</f>
        <v>9714</v>
      </c>
    </row>
    <row r="39" spans="1:4" ht="15.75" customHeight="1">
      <c r="A39" s="256" t="s">
        <v>169</v>
      </c>
      <c r="B39" s="264" t="s">
        <v>240</v>
      </c>
      <c r="C39" s="281">
        <f>+'6D.sz.m.Kiadások'!C7</f>
        <v>20000</v>
      </c>
      <c r="D39" s="281">
        <f>+'6D.sz.m.Kiadások'!D7</f>
        <v>15142</v>
      </c>
    </row>
    <row r="40" spans="1:4" ht="15.75" customHeight="1">
      <c r="A40" s="256" t="s">
        <v>180</v>
      </c>
      <c r="B40" s="264" t="s">
        <v>241</v>
      </c>
      <c r="C40" s="276"/>
      <c r="D40" s="202"/>
    </row>
    <row r="41" spans="1:4" ht="15.75" customHeight="1">
      <c r="A41" s="256" t="s">
        <v>182</v>
      </c>
      <c r="B41" s="264" t="s">
        <v>242</v>
      </c>
      <c r="C41" s="276">
        <f>+C42+C43+C44</f>
        <v>0</v>
      </c>
      <c r="D41" s="276">
        <f>+D42+D43+D44</f>
        <v>0</v>
      </c>
    </row>
    <row r="42" spans="1:4" ht="15.75" customHeight="1">
      <c r="A42" s="256" t="s">
        <v>258</v>
      </c>
      <c r="B42" s="260" t="s">
        <v>243</v>
      </c>
      <c r="C42" s="276"/>
      <c r="D42" s="202"/>
    </row>
    <row r="43" spans="1:4" ht="15.75" customHeight="1">
      <c r="A43" s="256" t="s">
        <v>259</v>
      </c>
      <c r="B43" s="260" t="s">
        <v>244</v>
      </c>
      <c r="C43" s="276"/>
      <c r="D43" s="202"/>
    </row>
    <row r="44" spans="1:4" ht="15.75" customHeight="1">
      <c r="A44" s="256" t="s">
        <v>260</v>
      </c>
      <c r="B44" s="260" t="s">
        <v>245</v>
      </c>
      <c r="C44" s="276"/>
      <c r="D44" s="202"/>
    </row>
    <row r="45" spans="1:4" ht="15.75" customHeight="1">
      <c r="A45" s="258"/>
      <c r="B45" s="262" t="s">
        <v>246</v>
      </c>
      <c r="C45" s="288">
        <f>+C46+C47+C48</f>
        <v>0</v>
      </c>
      <c r="D45" s="288">
        <f>+D46+D47+D48</f>
        <v>3569</v>
      </c>
    </row>
    <row r="46" spans="1:4" ht="15.75" customHeight="1">
      <c r="A46" s="256" t="s">
        <v>184</v>
      </c>
      <c r="B46" s="264" t="s">
        <v>247</v>
      </c>
      <c r="C46" s="282">
        <f>+'6D.sz.m.Kiadások'!C18</f>
        <v>0</v>
      </c>
      <c r="D46" s="282">
        <f>+'6D.sz.m.Kiadások'!D18</f>
        <v>3569</v>
      </c>
    </row>
    <row r="47" spans="1:4" ht="15.75" customHeight="1">
      <c r="A47" s="256" t="s">
        <v>186</v>
      </c>
      <c r="B47" s="264" t="s">
        <v>248</v>
      </c>
      <c r="C47" s="282">
        <f>+'6D.sz.m.Kiadások'!C19</f>
        <v>0</v>
      </c>
      <c r="D47" s="252"/>
    </row>
    <row r="48" spans="1:4" ht="15.75" customHeight="1">
      <c r="A48" s="256" t="s">
        <v>187</v>
      </c>
      <c r="B48" s="264" t="s">
        <v>249</v>
      </c>
      <c r="C48" s="282">
        <f>+C49+C50</f>
        <v>0</v>
      </c>
      <c r="D48" s="282">
        <f>+D49+D50</f>
        <v>0</v>
      </c>
    </row>
    <row r="49" spans="1:4" ht="15.75" customHeight="1">
      <c r="A49" s="256" t="s">
        <v>261</v>
      </c>
      <c r="B49" s="260" t="s">
        <v>250</v>
      </c>
      <c r="C49" s="282"/>
      <c r="D49" s="252"/>
    </row>
    <row r="50" spans="1:4" ht="15.75" customHeight="1">
      <c r="A50" s="256" t="s">
        <v>262</v>
      </c>
      <c r="B50" s="260" t="s">
        <v>251</v>
      </c>
      <c r="C50" s="282"/>
      <c r="D50" s="252"/>
    </row>
    <row r="51" spans="1:4" ht="15.75" customHeight="1">
      <c r="A51" s="256"/>
      <c r="B51" s="260"/>
      <c r="C51" s="282"/>
      <c r="D51" s="252"/>
    </row>
    <row r="52" spans="1:4" ht="15.75" customHeight="1">
      <c r="A52" s="254" t="s">
        <v>190</v>
      </c>
      <c r="B52" s="268" t="s">
        <v>252</v>
      </c>
      <c r="C52" s="288">
        <f>+C53+C54+C55+C56</f>
        <v>0</v>
      </c>
      <c r="D52" s="288">
        <f>+D53+D54+D55+D56</f>
        <v>0</v>
      </c>
    </row>
    <row r="53" spans="1:4" ht="15.75" customHeight="1">
      <c r="A53" s="258" t="s">
        <v>263</v>
      </c>
      <c r="B53" s="262" t="s">
        <v>253</v>
      </c>
      <c r="C53" s="282"/>
      <c r="D53" s="252"/>
    </row>
    <row r="54" spans="1:4" ht="15.75" customHeight="1">
      <c r="A54" s="256" t="s">
        <v>264</v>
      </c>
      <c r="B54" s="264" t="s">
        <v>254</v>
      </c>
      <c r="C54" s="276"/>
      <c r="D54" s="202"/>
    </row>
    <row r="55" spans="1:4" ht="15.75" customHeight="1">
      <c r="A55" s="256" t="s">
        <v>265</v>
      </c>
      <c r="B55" s="264" t="s">
        <v>255</v>
      </c>
      <c r="C55" s="276"/>
      <c r="D55" s="202"/>
    </row>
    <row r="56" spans="1:4" ht="15.75" customHeight="1">
      <c r="A56" s="256" t="s">
        <v>266</v>
      </c>
      <c r="B56" s="264" t="s">
        <v>256</v>
      </c>
      <c r="C56" s="276"/>
      <c r="D56" s="197"/>
    </row>
    <row r="57" spans="1:4" ht="15.75" customHeight="1" thickBot="1">
      <c r="A57" s="270"/>
      <c r="B57" s="269"/>
      <c r="C57" s="283"/>
      <c r="D57" s="203"/>
    </row>
    <row r="58" ht="15.75" customHeight="1" thickBot="1"/>
    <row r="59" spans="2:4" ht="15.75" customHeight="1" thickBot="1">
      <c r="B59" s="62" t="s">
        <v>141</v>
      </c>
      <c r="C59" s="284">
        <f>+C4-C34</f>
        <v>0</v>
      </c>
      <c r="D59" s="284">
        <f>+D4-D34</f>
        <v>0</v>
      </c>
    </row>
    <row r="60" spans="3:4" ht="12.75">
      <c r="C60" s="285"/>
      <c r="D60" s="54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&amp;L1/E. számú melléklet&amp;C&amp;"Arial,Félkövér"&amp;12
Lenvirág Bölcsőde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1" sqref="C1:D1"/>
    </sheetView>
  </sheetViews>
  <sheetFormatPr defaultColWidth="8.8515625" defaultRowHeight="12.75"/>
  <cols>
    <col min="1" max="1" width="5.00390625" style="14" customWidth="1"/>
    <col min="2" max="2" width="54.28125" style="14" customWidth="1"/>
    <col min="3" max="4" width="16.140625" style="14" customWidth="1"/>
    <col min="5" max="5" width="16.140625" style="143" customWidth="1"/>
    <col min="6" max="13" width="8.8515625" style="14" customWidth="1"/>
    <col min="14" max="14" width="15.421875" style="238" bestFit="1" customWidth="1"/>
    <col min="15" max="16384" width="8.8515625" style="14" customWidth="1"/>
  </cols>
  <sheetData>
    <row r="1" spans="1:14" s="168" customFormat="1" ht="39" thickBot="1">
      <c r="A1" s="166" t="s">
        <v>16</v>
      </c>
      <c r="B1" s="167" t="s">
        <v>17</v>
      </c>
      <c r="C1" s="66" t="s">
        <v>272</v>
      </c>
      <c r="D1" s="66" t="s">
        <v>271</v>
      </c>
      <c r="E1" s="131" t="s">
        <v>18</v>
      </c>
      <c r="N1" s="237"/>
    </row>
    <row r="2" spans="1:5" ht="13.5" thickBot="1">
      <c r="A2" s="15"/>
      <c r="B2" s="16"/>
      <c r="C2" s="66" t="s">
        <v>122</v>
      </c>
      <c r="D2" s="66" t="s">
        <v>122</v>
      </c>
      <c r="E2" s="131" t="s">
        <v>19</v>
      </c>
    </row>
    <row r="3" spans="1:5" ht="12.75">
      <c r="A3" s="15"/>
      <c r="B3" s="16"/>
      <c r="C3" s="17"/>
      <c r="D3" s="17"/>
      <c r="E3" s="132"/>
    </row>
    <row r="4" spans="1:5" ht="13.5" thickBot="1">
      <c r="A4" s="18">
        <v>1</v>
      </c>
      <c r="B4" s="5">
        <v>2</v>
      </c>
      <c r="C4" s="18">
        <v>3</v>
      </c>
      <c r="D4" s="18">
        <v>4</v>
      </c>
      <c r="E4" s="133" t="s">
        <v>140</v>
      </c>
    </row>
    <row r="5" spans="1:5" ht="13.5" thickBot="1">
      <c r="A5" s="19" t="s">
        <v>20</v>
      </c>
      <c r="B5" s="79" t="s">
        <v>21</v>
      </c>
      <c r="C5" s="77"/>
      <c r="D5" s="77"/>
      <c r="E5" s="113"/>
    </row>
    <row r="6" spans="1:14" s="34" customFormat="1" ht="13.5" thickBot="1">
      <c r="A6" s="298" t="s">
        <v>158</v>
      </c>
      <c r="B6" s="299" t="s">
        <v>157</v>
      </c>
      <c r="C6" s="300">
        <f>SUM(C7:C11)</f>
        <v>4000</v>
      </c>
      <c r="D6" s="300">
        <f>SUM(D7:D11)</f>
        <v>3551</v>
      </c>
      <c r="E6" s="134"/>
      <c r="F6" s="112"/>
      <c r="G6" s="112"/>
      <c r="H6" s="112"/>
      <c r="I6" s="112"/>
      <c r="N6" s="301"/>
    </row>
    <row r="7" spans="1:14" s="34" customFormat="1" ht="13.5" hidden="1" thickTop="1">
      <c r="A7" s="302"/>
      <c r="B7" s="303" t="s">
        <v>69</v>
      </c>
      <c r="C7" s="154"/>
      <c r="D7" s="154"/>
      <c r="E7" s="204"/>
      <c r="F7" s="112"/>
      <c r="N7" s="301"/>
    </row>
    <row r="8" spans="1:14" s="34" customFormat="1" ht="13.5" thickTop="1">
      <c r="A8" s="304"/>
      <c r="B8" s="305"/>
      <c r="C8" s="154"/>
      <c r="D8" s="154"/>
      <c r="E8" s="204"/>
      <c r="F8" s="112"/>
      <c r="N8" s="301"/>
    </row>
    <row r="9" spans="1:14" s="34" customFormat="1" ht="12.75">
      <c r="A9" s="304"/>
      <c r="B9" s="305" t="s">
        <v>157</v>
      </c>
      <c r="C9" s="154">
        <v>4000</v>
      </c>
      <c r="D9" s="154">
        <v>3551</v>
      </c>
      <c r="E9" s="204"/>
      <c r="F9" s="112"/>
      <c r="N9" s="301"/>
    </row>
    <row r="10" spans="1:14" s="34" customFormat="1" ht="12.75" hidden="1">
      <c r="A10" s="304"/>
      <c r="B10" s="306"/>
      <c r="C10" s="154"/>
      <c r="D10" s="154"/>
      <c r="E10" s="204"/>
      <c r="F10" s="112"/>
      <c r="N10" s="301"/>
    </row>
    <row r="11" spans="1:14" s="34" customFormat="1" ht="13.5" thickBot="1">
      <c r="A11" s="304"/>
      <c r="B11" s="306"/>
      <c r="C11" s="154"/>
      <c r="D11" s="154"/>
      <c r="E11" s="204"/>
      <c r="F11" s="112"/>
      <c r="N11" s="301"/>
    </row>
    <row r="12" spans="1:14" s="34" customFormat="1" ht="13.5" hidden="1" thickBot="1">
      <c r="A12" s="298" t="s">
        <v>23</v>
      </c>
      <c r="B12" s="307" t="s">
        <v>24</v>
      </c>
      <c r="C12" s="80">
        <f>SUM(C13:C17)</f>
        <v>0</v>
      </c>
      <c r="D12" s="80">
        <f>SUM(D13:D17)</f>
        <v>0</v>
      </c>
      <c r="E12" s="134" t="e">
        <f aca="true" t="shared" si="0" ref="E12:E49">+D12/C12</f>
        <v>#DIV/0!</v>
      </c>
      <c r="F12" s="112"/>
      <c r="N12" s="301"/>
    </row>
    <row r="13" spans="1:14" s="34" customFormat="1" ht="13.5" hidden="1" thickBot="1">
      <c r="A13" s="304"/>
      <c r="B13" s="305" t="s">
        <v>25</v>
      </c>
      <c r="C13" s="154"/>
      <c r="D13" s="154"/>
      <c r="E13" s="204" t="e">
        <f t="shared" si="0"/>
        <v>#DIV/0!</v>
      </c>
      <c r="F13" s="112"/>
      <c r="N13" s="301"/>
    </row>
    <row r="14" spans="1:14" s="34" customFormat="1" ht="13.5" hidden="1" thickBot="1">
      <c r="A14" s="304"/>
      <c r="B14" s="305" t="s">
        <v>6</v>
      </c>
      <c r="C14" s="154"/>
      <c r="D14" s="154"/>
      <c r="E14" s="204" t="e">
        <f t="shared" si="0"/>
        <v>#DIV/0!</v>
      </c>
      <c r="F14" s="112"/>
      <c r="N14" s="301"/>
    </row>
    <row r="15" spans="1:14" s="34" customFormat="1" ht="13.5" hidden="1" thickBot="1">
      <c r="A15" s="304"/>
      <c r="B15" s="305" t="s">
        <v>98</v>
      </c>
      <c r="C15" s="154"/>
      <c r="D15" s="154"/>
      <c r="E15" s="204" t="e">
        <f t="shared" si="0"/>
        <v>#DIV/0!</v>
      </c>
      <c r="F15" s="112"/>
      <c r="N15" s="301"/>
    </row>
    <row r="16" spans="1:14" s="34" customFormat="1" ht="13.5" hidden="1" thickBot="1">
      <c r="A16" s="304"/>
      <c r="B16" s="305" t="s">
        <v>70</v>
      </c>
      <c r="C16" s="154"/>
      <c r="D16" s="154"/>
      <c r="E16" s="204" t="e">
        <f t="shared" si="0"/>
        <v>#DIV/0!</v>
      </c>
      <c r="F16" s="112"/>
      <c r="N16" s="301"/>
    </row>
    <row r="17" spans="1:14" s="34" customFormat="1" ht="13.5" hidden="1" thickBot="1">
      <c r="A17" s="308"/>
      <c r="B17" s="306" t="s">
        <v>71</v>
      </c>
      <c r="C17" s="155"/>
      <c r="D17" s="155"/>
      <c r="E17" s="205" t="e">
        <f t="shared" si="0"/>
        <v>#DIV/0!</v>
      </c>
      <c r="F17" s="112"/>
      <c r="N17" s="301"/>
    </row>
    <row r="18" spans="1:14" s="34" customFormat="1" ht="13.5" hidden="1" thickBot="1">
      <c r="A18" s="298" t="s">
        <v>26</v>
      </c>
      <c r="B18" s="299" t="s">
        <v>27</v>
      </c>
      <c r="C18" s="80">
        <f>SUM(C19:C21)</f>
        <v>0</v>
      </c>
      <c r="D18" s="80">
        <f>SUM(D19:D21)</f>
        <v>0</v>
      </c>
      <c r="E18" s="134" t="e">
        <f t="shared" si="0"/>
        <v>#DIV/0!</v>
      </c>
      <c r="F18" s="112"/>
      <c r="N18" s="301"/>
    </row>
    <row r="19" spans="1:14" s="34" customFormat="1" ht="14.25" hidden="1" thickBot="1" thickTop="1">
      <c r="A19" s="302"/>
      <c r="B19" s="303" t="s">
        <v>8</v>
      </c>
      <c r="C19" s="156"/>
      <c r="D19" s="156"/>
      <c r="E19" s="206" t="e">
        <f t="shared" si="0"/>
        <v>#DIV/0!</v>
      </c>
      <c r="F19" s="112"/>
      <c r="N19" s="301"/>
    </row>
    <row r="20" spans="1:14" s="34" customFormat="1" ht="13.5" hidden="1" thickBot="1">
      <c r="A20" s="302"/>
      <c r="B20" s="309" t="s">
        <v>72</v>
      </c>
      <c r="C20" s="154"/>
      <c r="D20" s="154"/>
      <c r="E20" s="204" t="e">
        <f t="shared" si="0"/>
        <v>#DIV/0!</v>
      </c>
      <c r="F20" s="112"/>
      <c r="N20" s="301"/>
    </row>
    <row r="21" spans="1:14" s="34" customFormat="1" ht="13.5" hidden="1" thickBot="1">
      <c r="A21" s="308"/>
      <c r="B21" s="306" t="s">
        <v>10</v>
      </c>
      <c r="C21" s="155"/>
      <c r="D21" s="155"/>
      <c r="E21" s="205" t="e">
        <f t="shared" si="0"/>
        <v>#DIV/0!</v>
      </c>
      <c r="F21" s="112"/>
      <c r="N21" s="301"/>
    </row>
    <row r="22" spans="1:14" s="34" customFormat="1" ht="13.5" hidden="1" thickBot="1">
      <c r="A22" s="298" t="s">
        <v>28</v>
      </c>
      <c r="B22" s="307" t="s">
        <v>73</v>
      </c>
      <c r="C22" s="80">
        <f>SUM(C23:C29)</f>
        <v>0</v>
      </c>
      <c r="D22" s="80">
        <f>SUM(D23:D29)</f>
        <v>0</v>
      </c>
      <c r="E22" s="134" t="e">
        <f t="shared" si="0"/>
        <v>#DIV/0!</v>
      </c>
      <c r="F22" s="112"/>
      <c r="N22" s="301"/>
    </row>
    <row r="23" spans="1:14" s="34" customFormat="1" ht="14.25" hidden="1" thickBot="1" thickTop="1">
      <c r="A23" s="310"/>
      <c r="B23" s="303" t="s">
        <v>74</v>
      </c>
      <c r="C23" s="156"/>
      <c r="D23" s="156"/>
      <c r="E23" s="206" t="e">
        <f t="shared" si="0"/>
        <v>#DIV/0!</v>
      </c>
      <c r="F23" s="112"/>
      <c r="N23" s="301"/>
    </row>
    <row r="24" spans="1:14" s="34" customFormat="1" ht="13.5" hidden="1" thickBot="1">
      <c r="A24" s="311"/>
      <c r="B24" s="305" t="s">
        <v>75</v>
      </c>
      <c r="C24" s="154"/>
      <c r="D24" s="154"/>
      <c r="E24" s="204" t="e">
        <f t="shared" si="0"/>
        <v>#DIV/0!</v>
      </c>
      <c r="F24" s="112"/>
      <c r="N24" s="301"/>
    </row>
    <row r="25" spans="1:14" s="34" customFormat="1" ht="13.5" hidden="1" thickBot="1">
      <c r="A25" s="311"/>
      <c r="B25" s="304" t="s">
        <v>29</v>
      </c>
      <c r="C25" s="154"/>
      <c r="D25" s="154"/>
      <c r="E25" s="204" t="e">
        <f t="shared" si="0"/>
        <v>#DIV/0!</v>
      </c>
      <c r="F25" s="112"/>
      <c r="N25" s="301"/>
    </row>
    <row r="26" spans="1:14" s="34" customFormat="1" ht="13.5" hidden="1" thickBot="1">
      <c r="A26" s="312"/>
      <c r="B26" s="313" t="s">
        <v>100</v>
      </c>
      <c r="C26" s="128"/>
      <c r="D26" s="128"/>
      <c r="E26" s="207" t="e">
        <f t="shared" si="0"/>
        <v>#DIV/0!</v>
      </c>
      <c r="F26" s="112"/>
      <c r="N26" s="301"/>
    </row>
    <row r="27" spans="1:14" s="34" customFormat="1" ht="13.5" hidden="1" thickBot="1">
      <c r="A27" s="312"/>
      <c r="B27" s="313" t="s">
        <v>101</v>
      </c>
      <c r="C27" s="128"/>
      <c r="D27" s="128"/>
      <c r="E27" s="207" t="e">
        <f t="shared" si="0"/>
        <v>#DIV/0!</v>
      </c>
      <c r="F27" s="112"/>
      <c r="N27" s="301"/>
    </row>
    <row r="28" spans="1:14" s="34" customFormat="1" ht="13.5" hidden="1" thickBot="1">
      <c r="A28" s="312"/>
      <c r="B28" s="313" t="s">
        <v>30</v>
      </c>
      <c r="C28" s="128"/>
      <c r="D28" s="128"/>
      <c r="E28" s="207" t="e">
        <f t="shared" si="0"/>
        <v>#DIV/0!</v>
      </c>
      <c r="F28" s="112"/>
      <c r="N28" s="301"/>
    </row>
    <row r="29" spans="1:14" s="34" customFormat="1" ht="13.5" hidden="1" thickBot="1">
      <c r="A29" s="314"/>
      <c r="B29" s="315" t="s">
        <v>76</v>
      </c>
      <c r="C29" s="155"/>
      <c r="D29" s="155"/>
      <c r="E29" s="205" t="e">
        <f t="shared" si="0"/>
        <v>#DIV/0!</v>
      </c>
      <c r="F29" s="112"/>
      <c r="N29" s="301"/>
    </row>
    <row r="30" spans="1:14" s="34" customFormat="1" ht="13.5" hidden="1" thickBot="1">
      <c r="A30" s="298" t="s">
        <v>31</v>
      </c>
      <c r="B30" s="307" t="s">
        <v>77</v>
      </c>
      <c r="C30" s="80">
        <f>SUM(C31:C34)</f>
        <v>0</v>
      </c>
      <c r="D30" s="80">
        <f>SUM(D31:D34)</f>
        <v>0</v>
      </c>
      <c r="E30" s="134" t="e">
        <f t="shared" si="0"/>
        <v>#DIV/0!</v>
      </c>
      <c r="F30" s="112"/>
      <c r="N30" s="301"/>
    </row>
    <row r="31" spans="1:14" s="34" customFormat="1" ht="14.25" hidden="1" thickBot="1" thickTop="1">
      <c r="A31" s="316"/>
      <c r="B31" s="317" t="s">
        <v>9</v>
      </c>
      <c r="C31" s="154"/>
      <c r="D31" s="154"/>
      <c r="E31" s="204" t="e">
        <f t="shared" si="0"/>
        <v>#DIV/0!</v>
      </c>
      <c r="F31" s="112"/>
      <c r="N31" s="301"/>
    </row>
    <row r="32" spans="1:14" s="34" customFormat="1" ht="13.5" hidden="1" thickBot="1">
      <c r="A32" s="310"/>
      <c r="B32" s="318" t="s">
        <v>32</v>
      </c>
      <c r="C32" s="154"/>
      <c r="D32" s="154"/>
      <c r="E32" s="204" t="e">
        <f t="shared" si="0"/>
        <v>#DIV/0!</v>
      </c>
      <c r="F32" s="112"/>
      <c r="N32" s="301"/>
    </row>
    <row r="33" spans="1:14" s="34" customFormat="1" ht="13.5" hidden="1" thickBot="1">
      <c r="A33" s="311"/>
      <c r="B33" s="305" t="s">
        <v>138</v>
      </c>
      <c r="C33" s="128"/>
      <c r="D33" s="128"/>
      <c r="E33" s="207" t="e">
        <f t="shared" si="0"/>
        <v>#DIV/0!</v>
      </c>
      <c r="F33" s="112"/>
      <c r="N33" s="301"/>
    </row>
    <row r="34" spans="1:14" s="34" customFormat="1" ht="13.5" hidden="1" thickBot="1">
      <c r="A34" s="319"/>
      <c r="B34" s="306" t="s">
        <v>54</v>
      </c>
      <c r="C34" s="320"/>
      <c r="D34" s="320"/>
      <c r="E34" s="321" t="e">
        <f t="shared" si="0"/>
        <v>#DIV/0!</v>
      </c>
      <c r="F34" s="112"/>
      <c r="N34" s="301"/>
    </row>
    <row r="35" spans="1:14" s="34" customFormat="1" ht="13.5" thickBot="1">
      <c r="A35" s="298" t="s">
        <v>193</v>
      </c>
      <c r="B35" s="307" t="s">
        <v>165</v>
      </c>
      <c r="C35" s="80">
        <f>SUM(C36:C47)</f>
        <v>51145</v>
      </c>
      <c r="D35" s="80">
        <f>SUM(D36:D47)</f>
        <v>60854</v>
      </c>
      <c r="E35" s="134"/>
      <c r="F35" s="112"/>
      <c r="N35" s="301"/>
    </row>
    <row r="36" spans="1:14" s="34" customFormat="1" ht="13.5" hidden="1" thickTop="1">
      <c r="A36" s="310"/>
      <c r="B36" s="305" t="s">
        <v>78</v>
      </c>
      <c r="C36" s="128"/>
      <c r="D36" s="128"/>
      <c r="E36" s="207" t="e">
        <f t="shared" si="0"/>
        <v>#DIV/0!</v>
      </c>
      <c r="F36" s="112"/>
      <c r="N36" s="301"/>
    </row>
    <row r="37" spans="1:14" s="34" customFormat="1" ht="13.5" hidden="1" thickTop="1">
      <c r="A37" s="310"/>
      <c r="B37" s="305" t="s">
        <v>137</v>
      </c>
      <c r="C37" s="128"/>
      <c r="D37" s="128"/>
      <c r="E37" s="207" t="e">
        <f t="shared" si="0"/>
        <v>#DIV/0!</v>
      </c>
      <c r="F37" s="112"/>
      <c r="N37" s="301"/>
    </row>
    <row r="38" spans="1:14" s="34" customFormat="1" ht="13.5" hidden="1" thickTop="1">
      <c r="A38" s="310"/>
      <c r="B38" s="305" t="s">
        <v>33</v>
      </c>
      <c r="C38" s="128"/>
      <c r="D38" s="128"/>
      <c r="E38" s="207" t="e">
        <f t="shared" si="0"/>
        <v>#DIV/0!</v>
      </c>
      <c r="F38" s="112"/>
      <c r="N38" s="301"/>
    </row>
    <row r="39" spans="1:14" s="34" customFormat="1" ht="13.5" thickTop="1">
      <c r="A39" s="310"/>
      <c r="B39" s="305" t="s">
        <v>270</v>
      </c>
      <c r="C39" s="128">
        <v>6000</v>
      </c>
      <c r="D39" s="128">
        <v>17618</v>
      </c>
      <c r="E39" s="207"/>
      <c r="F39" s="112"/>
      <c r="N39" s="301"/>
    </row>
    <row r="40" spans="1:14" s="34" customFormat="1" ht="12.75">
      <c r="A40" s="310"/>
      <c r="B40" s="305" t="s">
        <v>166</v>
      </c>
      <c r="C40" s="128">
        <v>45145</v>
      </c>
      <c r="D40" s="128">
        <v>43236</v>
      </c>
      <c r="E40" s="207"/>
      <c r="F40" s="112"/>
      <c r="N40" s="301"/>
    </row>
    <row r="41" spans="1:14" s="34" customFormat="1" ht="12.75">
      <c r="A41" s="310"/>
      <c r="B41" s="305"/>
      <c r="C41" s="128"/>
      <c r="D41" s="128"/>
      <c r="E41" s="207"/>
      <c r="F41" s="112"/>
      <c r="N41" s="301"/>
    </row>
    <row r="42" spans="1:14" s="34" customFormat="1" ht="13.5" thickBot="1">
      <c r="A42" s="311"/>
      <c r="B42" s="305"/>
      <c r="C42" s="235"/>
      <c r="D42" s="235"/>
      <c r="E42" s="239"/>
      <c r="F42" s="112"/>
      <c r="N42" s="301"/>
    </row>
    <row r="43" spans="1:6" ht="13.5" hidden="1" thickBot="1">
      <c r="A43" s="19"/>
      <c r="B43" s="23" t="s">
        <v>79</v>
      </c>
      <c r="C43" s="27"/>
      <c r="D43" s="27"/>
      <c r="E43" s="136" t="e">
        <f t="shared" si="0"/>
        <v>#DIV/0!</v>
      </c>
      <c r="F43" s="38"/>
    </row>
    <row r="44" spans="1:6" ht="13.5" hidden="1" thickBot="1">
      <c r="A44" s="19"/>
      <c r="B44" s="23" t="s">
        <v>99</v>
      </c>
      <c r="C44" s="21"/>
      <c r="D44" s="21"/>
      <c r="E44" s="135" t="e">
        <f t="shared" si="0"/>
        <v>#DIV/0!</v>
      </c>
      <c r="F44" s="38"/>
    </row>
    <row r="45" spans="1:6" ht="13.5" hidden="1" thickBot="1">
      <c r="A45" s="19"/>
      <c r="B45" s="76" t="s">
        <v>80</v>
      </c>
      <c r="C45" s="81"/>
      <c r="D45" s="81"/>
      <c r="E45" s="137" t="e">
        <f t="shared" si="0"/>
        <v>#DIV/0!</v>
      </c>
      <c r="F45" s="38"/>
    </row>
    <row r="46" spans="1:6" ht="13.5" hidden="1" thickBot="1">
      <c r="A46" s="26"/>
      <c r="B46" s="22" t="s">
        <v>81</v>
      </c>
      <c r="C46" s="31"/>
      <c r="D46" s="31"/>
      <c r="E46" s="138" t="e">
        <f t="shared" si="0"/>
        <v>#DIV/0!</v>
      </c>
      <c r="F46" s="38"/>
    </row>
    <row r="47" spans="1:6" ht="13.5" hidden="1" thickBot="1">
      <c r="A47" s="24"/>
      <c r="B47" s="7" t="s">
        <v>102</v>
      </c>
      <c r="C47" s="81"/>
      <c r="D47" s="81"/>
      <c r="E47" s="137" t="e">
        <f t="shared" si="0"/>
        <v>#DIV/0!</v>
      </c>
      <c r="F47" s="38"/>
    </row>
    <row r="48" spans="1:6" ht="13.5" hidden="1" thickBot="1">
      <c r="A48" s="28" t="s">
        <v>35</v>
      </c>
      <c r="B48" s="82" t="s">
        <v>36</v>
      </c>
      <c r="C48" s="29"/>
      <c r="D48" s="29"/>
      <c r="E48" s="139" t="e">
        <f t="shared" si="0"/>
        <v>#DIV/0!</v>
      </c>
      <c r="F48" s="38"/>
    </row>
    <row r="49" spans="1:6" ht="13.5" hidden="1" thickBot="1">
      <c r="A49" s="28" t="s">
        <v>37</v>
      </c>
      <c r="B49" s="83" t="s">
        <v>82</v>
      </c>
      <c r="C49" s="84"/>
      <c r="D49" s="84"/>
      <c r="E49" s="85" t="e">
        <f t="shared" si="0"/>
        <v>#DIV/0!</v>
      </c>
      <c r="F49" s="38"/>
    </row>
    <row r="50" spans="1:9" ht="13.5" thickBot="1">
      <c r="A50" s="86" t="s">
        <v>20</v>
      </c>
      <c r="B50" s="30" t="s">
        <v>147</v>
      </c>
      <c r="C50" s="87">
        <f>C6+C12+C18+C22+C30+C35+C48+C49</f>
        <v>55145</v>
      </c>
      <c r="D50" s="87">
        <f>D6+D12+D18+D22+D30+D35+D48+D49</f>
        <v>64405</v>
      </c>
      <c r="E50" s="88"/>
      <c r="F50" s="38"/>
      <c r="I50" s="38"/>
    </row>
    <row r="51" spans="1:6" ht="17.25" customHeight="1" hidden="1">
      <c r="A51" s="25" t="s">
        <v>38</v>
      </c>
      <c r="B51" s="32" t="s">
        <v>39</v>
      </c>
      <c r="C51" s="31"/>
      <c r="D51" s="31"/>
      <c r="E51" s="138"/>
      <c r="F51" s="38"/>
    </row>
    <row r="52" spans="1:6" ht="12.75" hidden="1">
      <c r="A52" s="25" t="s">
        <v>22</v>
      </c>
      <c r="B52" s="32" t="s">
        <v>83</v>
      </c>
      <c r="C52" s="157"/>
      <c r="D52" s="157"/>
      <c r="E52" s="208"/>
      <c r="F52" s="38"/>
    </row>
    <row r="53" spans="1:6" ht="12.75" hidden="1">
      <c r="A53" s="26" t="s">
        <v>26</v>
      </c>
      <c r="B53" s="9" t="s">
        <v>7</v>
      </c>
      <c r="C53" s="45"/>
      <c r="D53" s="45"/>
      <c r="E53" s="169"/>
      <c r="F53" s="38"/>
    </row>
    <row r="54" spans="1:6" ht="12.75" hidden="1">
      <c r="A54" s="19" t="s">
        <v>28</v>
      </c>
      <c r="B54" s="33" t="s">
        <v>40</v>
      </c>
      <c r="C54" s="46"/>
      <c r="D54" s="46"/>
      <c r="E54" s="140"/>
      <c r="F54" s="38"/>
    </row>
    <row r="55" spans="1:6" ht="12.75" hidden="1">
      <c r="A55" s="19"/>
      <c r="B55" s="89" t="s">
        <v>84</v>
      </c>
      <c r="C55" s="78"/>
      <c r="D55" s="78"/>
      <c r="E55" s="170"/>
      <c r="F55" s="38"/>
    </row>
    <row r="56" spans="1:6" ht="12.75" hidden="1">
      <c r="A56" s="19"/>
      <c r="B56" s="89" t="s">
        <v>85</v>
      </c>
      <c r="C56" s="78"/>
      <c r="D56" s="78"/>
      <c r="E56" s="170"/>
      <c r="F56" s="38"/>
    </row>
    <row r="57" spans="1:6" ht="12.75" hidden="1">
      <c r="A57" s="19"/>
      <c r="B57" s="89" t="s">
        <v>86</v>
      </c>
      <c r="C57" s="78"/>
      <c r="D57" s="78"/>
      <c r="E57" s="170"/>
      <c r="F57" s="38"/>
    </row>
    <row r="58" spans="1:6" ht="12.75" hidden="1">
      <c r="A58" s="19"/>
      <c r="B58" s="89" t="s">
        <v>87</v>
      </c>
      <c r="C58" s="78"/>
      <c r="D58" s="78"/>
      <c r="E58" s="170"/>
      <c r="F58" s="38"/>
    </row>
    <row r="59" spans="1:6" ht="12.75" hidden="1">
      <c r="A59" s="19" t="s">
        <v>31</v>
      </c>
      <c r="B59" s="89" t="s">
        <v>41</v>
      </c>
      <c r="C59" s="78"/>
      <c r="D59" s="78"/>
      <c r="E59" s="170"/>
      <c r="F59" s="38"/>
    </row>
    <row r="60" spans="1:6" ht="12.75" hidden="1">
      <c r="A60" s="19" t="s">
        <v>34</v>
      </c>
      <c r="B60" s="89" t="s">
        <v>88</v>
      </c>
      <c r="C60" s="78"/>
      <c r="D60" s="78"/>
      <c r="E60" s="170"/>
      <c r="F60" s="38"/>
    </row>
    <row r="61" spans="1:6" ht="12.75" hidden="1">
      <c r="A61" s="19"/>
      <c r="B61" s="89" t="s">
        <v>42</v>
      </c>
      <c r="C61" s="78"/>
      <c r="D61" s="78"/>
      <c r="E61" s="170"/>
      <c r="F61" s="38"/>
    </row>
    <row r="62" spans="1:6" ht="12.75" hidden="1">
      <c r="A62" s="19"/>
      <c r="B62" s="89" t="s">
        <v>68</v>
      </c>
      <c r="C62" s="78"/>
      <c r="D62" s="78"/>
      <c r="E62" s="170"/>
      <c r="F62" s="38"/>
    </row>
    <row r="63" spans="1:6" ht="12.75" hidden="1">
      <c r="A63" s="19"/>
      <c r="B63" s="89" t="s">
        <v>43</v>
      </c>
      <c r="C63" s="78"/>
      <c r="D63" s="78"/>
      <c r="E63" s="170"/>
      <c r="F63" s="38"/>
    </row>
    <row r="64" spans="1:6" ht="12.75" hidden="1">
      <c r="A64" s="19"/>
      <c r="B64" s="89" t="s">
        <v>65</v>
      </c>
      <c r="C64" s="78"/>
      <c r="D64" s="78"/>
      <c r="E64" s="170"/>
      <c r="F64" s="38"/>
    </row>
    <row r="65" spans="1:6" ht="12.75" hidden="1">
      <c r="A65" s="19"/>
      <c r="B65" s="89" t="s">
        <v>66</v>
      </c>
      <c r="C65" s="78"/>
      <c r="D65" s="78"/>
      <c r="E65" s="170"/>
      <c r="F65" s="38"/>
    </row>
    <row r="66" spans="1:6" ht="13.5" hidden="1" thickBot="1">
      <c r="A66" s="86" t="s">
        <v>38</v>
      </c>
      <c r="B66" s="30" t="s">
        <v>89</v>
      </c>
      <c r="C66" s="87">
        <f>C52+C53+C54+C60+C59</f>
        <v>0</v>
      </c>
      <c r="D66" s="87">
        <f>D52+D53+D54+D60+D59</f>
        <v>0</v>
      </c>
      <c r="E66" s="88"/>
      <c r="F66" s="38"/>
    </row>
    <row r="67" spans="1:6" ht="12.75" hidden="1">
      <c r="A67" s="90" t="s">
        <v>44</v>
      </c>
      <c r="B67" s="91" t="s">
        <v>90</v>
      </c>
      <c r="C67" s="92"/>
      <c r="D67" s="92"/>
      <c r="E67" s="141"/>
      <c r="F67" s="38"/>
    </row>
    <row r="68" spans="1:6" ht="13.5" thickBot="1">
      <c r="A68" s="35" t="s">
        <v>45</v>
      </c>
      <c r="B68" s="36" t="s">
        <v>91</v>
      </c>
      <c r="C68" s="37">
        <f>C50+C66+C67</f>
        <v>55145</v>
      </c>
      <c r="D68" s="37">
        <f>D50+D66+D67</f>
        <v>64405</v>
      </c>
      <c r="E68" s="142"/>
      <c r="F68" s="38"/>
    </row>
    <row r="69" spans="3:4" ht="12.75">
      <c r="C69" s="75"/>
      <c r="D69" s="75"/>
    </row>
    <row r="70" spans="3:4" ht="12.75">
      <c r="C70" s="38"/>
      <c r="D70" s="38"/>
    </row>
    <row r="71" spans="3:4" ht="12.75">
      <c r="C71" s="38"/>
      <c r="D71" s="38"/>
    </row>
    <row r="77" spans="3:5" ht="12.75">
      <c r="C77" s="34"/>
      <c r="D77" s="34"/>
      <c r="E77" s="130"/>
    </row>
    <row r="78" spans="3:5" ht="12.75">
      <c r="C78" s="34"/>
      <c r="D78" s="34"/>
      <c r="E78" s="130"/>
    </row>
    <row r="79" spans="3:5" ht="12.75">
      <c r="C79" s="34"/>
      <c r="D79" s="34"/>
      <c r="E79" s="130"/>
    </row>
    <row r="80" spans="3:5" ht="12.75">
      <c r="C80" s="34"/>
      <c r="D80" s="34"/>
      <c r="E80" s="130"/>
    </row>
    <row r="81" spans="3:5" ht="12.75">
      <c r="C81" s="34"/>
      <c r="D81" s="34"/>
      <c r="E81" s="130"/>
    </row>
    <row r="82" spans="3:5" ht="12.75">
      <c r="C82" s="34"/>
      <c r="D82" s="34"/>
      <c r="E82" s="130"/>
    </row>
    <row r="83" spans="3:5" ht="12.75">
      <c r="C83" s="34"/>
      <c r="D83" s="34"/>
      <c r="E83" s="130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300" verticalDpi="300" orientation="landscape" paperSize="9" r:id="rId1"/>
  <headerFooter alignWithMargins="0">
    <oddHeader>&amp;L
4/D.sz.melléklet&amp;C&amp;"Arial,Félkövér"&amp;12Lenvirág Bölcsőde
2016.évi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44" bestFit="1" customWidth="1"/>
    <col min="9" max="16384" width="9.140625" style="3" customWidth="1"/>
  </cols>
  <sheetData>
    <row r="1" ht="13.5" thickBot="1"/>
    <row r="2" spans="1:8" s="174" customFormat="1" ht="39" thickBot="1">
      <c r="A2" s="171"/>
      <c r="B2" s="172"/>
      <c r="C2" s="66" t="s">
        <v>123</v>
      </c>
      <c r="D2" s="66" t="s">
        <v>125</v>
      </c>
      <c r="E2" s="66" t="s">
        <v>133</v>
      </c>
      <c r="F2" s="66" t="s">
        <v>131</v>
      </c>
      <c r="G2" s="66" t="s">
        <v>132</v>
      </c>
      <c r="H2" s="173" t="s">
        <v>18</v>
      </c>
    </row>
    <row r="3" spans="1:8" ht="31.5" customHeight="1" thickBot="1">
      <c r="A3" s="61" t="s">
        <v>5</v>
      </c>
      <c r="B3" s="56" t="s">
        <v>3</v>
      </c>
      <c r="C3" s="95" t="s">
        <v>63</v>
      </c>
      <c r="D3" s="95" t="s">
        <v>63</v>
      </c>
      <c r="E3" s="95" t="s">
        <v>63</v>
      </c>
      <c r="F3" s="95" t="s">
        <v>63</v>
      </c>
      <c r="G3" s="95" t="s">
        <v>63</v>
      </c>
      <c r="H3" s="131" t="s">
        <v>19</v>
      </c>
    </row>
    <row r="4" spans="1:8" ht="12.75">
      <c r="A4" s="6"/>
      <c r="B4" s="103" t="s">
        <v>11</v>
      </c>
      <c r="C4" s="110"/>
      <c r="D4" s="110"/>
      <c r="E4" s="110"/>
      <c r="F4" s="110"/>
      <c r="G4" s="110"/>
      <c r="H4" s="145"/>
    </row>
    <row r="5" spans="1:9" ht="12.75">
      <c r="A5" s="6">
        <v>1</v>
      </c>
      <c r="B5" s="104" t="s">
        <v>12</v>
      </c>
      <c r="C5" s="96">
        <v>173107</v>
      </c>
      <c r="D5" s="96">
        <v>0</v>
      </c>
      <c r="E5" s="96">
        <f>+C5+D5</f>
        <v>173107</v>
      </c>
      <c r="F5" s="96">
        <f aca="true" t="shared" si="0" ref="F5:F11">+G5-E5</f>
        <v>0</v>
      </c>
      <c r="G5" s="96">
        <v>173107</v>
      </c>
      <c r="H5" s="146">
        <f aca="true" t="shared" si="1" ref="H5:H14">+G5/E5</f>
        <v>1</v>
      </c>
      <c r="I5" s="153"/>
    </row>
    <row r="6" spans="1:9" ht="12.75">
      <c r="A6" s="6">
        <v>2</v>
      </c>
      <c r="B6" s="104" t="s">
        <v>93</v>
      </c>
      <c r="C6" s="97">
        <f>61200</f>
        <v>61200</v>
      </c>
      <c r="D6" s="97">
        <v>0</v>
      </c>
      <c r="E6" s="96">
        <f aca="true" t="shared" si="2" ref="E6:E11">+C6+D6</f>
        <v>61200</v>
      </c>
      <c r="F6" s="97">
        <f t="shared" si="0"/>
        <v>0</v>
      </c>
      <c r="G6" s="97">
        <f>61200</f>
        <v>61200</v>
      </c>
      <c r="H6" s="146">
        <f t="shared" si="1"/>
        <v>1</v>
      </c>
      <c r="I6" s="153"/>
    </row>
    <row r="7" spans="1:9" ht="12.75">
      <c r="A7" s="6">
        <v>4</v>
      </c>
      <c r="B7" s="8" t="s">
        <v>59</v>
      </c>
      <c r="C7" s="98">
        <f>31285</f>
        <v>31285</v>
      </c>
      <c r="D7" s="98">
        <v>0</v>
      </c>
      <c r="E7" s="96">
        <f t="shared" si="2"/>
        <v>31285</v>
      </c>
      <c r="F7" s="98">
        <f t="shared" si="0"/>
        <v>0</v>
      </c>
      <c r="G7" s="98">
        <f>31285</f>
        <v>31285</v>
      </c>
      <c r="H7" s="146">
        <f t="shared" si="1"/>
        <v>1</v>
      </c>
      <c r="I7" s="153"/>
    </row>
    <row r="8" spans="1:9" ht="12.75">
      <c r="A8" s="6">
        <v>5</v>
      </c>
      <c r="B8" s="7" t="s">
        <v>13</v>
      </c>
      <c r="C8" s="96">
        <f>8000</f>
        <v>8000</v>
      </c>
      <c r="D8" s="96">
        <v>4000</v>
      </c>
      <c r="E8" s="96">
        <f t="shared" si="2"/>
        <v>12000</v>
      </c>
      <c r="F8" s="96">
        <f t="shared" si="0"/>
        <v>0</v>
      </c>
      <c r="G8" s="96">
        <f>15000*0.8</f>
        <v>12000</v>
      </c>
      <c r="H8" s="146">
        <f t="shared" si="1"/>
        <v>1</v>
      </c>
      <c r="I8" s="153"/>
    </row>
    <row r="9" spans="1:9" ht="12.75">
      <c r="A9" s="6">
        <v>6</v>
      </c>
      <c r="B9" s="69" t="s">
        <v>126</v>
      </c>
      <c r="C9" s="96"/>
      <c r="D9" s="96">
        <v>10000</v>
      </c>
      <c r="E9" s="96">
        <f t="shared" si="2"/>
        <v>10000</v>
      </c>
      <c r="F9" s="96">
        <f t="shared" si="0"/>
        <v>0</v>
      </c>
      <c r="G9" s="96">
        <f>12500*0.8</f>
        <v>10000</v>
      </c>
      <c r="H9" s="146">
        <f t="shared" si="1"/>
        <v>1</v>
      </c>
      <c r="I9" s="153"/>
    </row>
    <row r="10" spans="1:9" ht="12.75">
      <c r="A10" s="6">
        <v>7</v>
      </c>
      <c r="B10" s="158" t="s">
        <v>127</v>
      </c>
      <c r="C10" s="96"/>
      <c r="D10" s="96">
        <v>12960</v>
      </c>
      <c r="E10" s="96">
        <f t="shared" si="2"/>
        <v>12960</v>
      </c>
      <c r="F10" s="96">
        <f t="shared" si="0"/>
        <v>0</v>
      </c>
      <c r="G10" s="96">
        <f>16200*0.8</f>
        <v>12960</v>
      </c>
      <c r="H10" s="146">
        <f t="shared" si="1"/>
        <v>1</v>
      </c>
      <c r="I10" s="153"/>
    </row>
    <row r="11" spans="1:9" s="12" customFormat="1" ht="12.75">
      <c r="A11" s="10">
        <v>8</v>
      </c>
      <c r="B11" s="164" t="s">
        <v>128</v>
      </c>
      <c r="C11" s="96">
        <f>173107*0.25+61200*0.25+31285*0.25+8000*0.25</f>
        <v>68398</v>
      </c>
      <c r="D11" s="96">
        <v>6740</v>
      </c>
      <c r="E11" s="96">
        <f t="shared" si="2"/>
        <v>75138</v>
      </c>
      <c r="F11" s="96">
        <f t="shared" si="0"/>
        <v>0</v>
      </c>
      <c r="G11" s="96">
        <f>173107*0.25+61200*0.25+31285*0.25+12000*0.25+16200*0.2+12500*0.2</f>
        <v>75138</v>
      </c>
      <c r="H11" s="165">
        <f t="shared" si="1"/>
        <v>1</v>
      </c>
      <c r="I11" s="126"/>
    </row>
    <row r="12" spans="1:10" ht="12.75">
      <c r="A12" s="58">
        <v>9</v>
      </c>
      <c r="B12" s="105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47">
        <f t="shared" si="1"/>
        <v>1</v>
      </c>
      <c r="I12" s="153"/>
      <c r="J12" s="153"/>
    </row>
    <row r="13" spans="1:9" s="12" customFormat="1" ht="12.75">
      <c r="A13" s="59">
        <v>10</v>
      </c>
      <c r="B13" s="159" t="s">
        <v>130</v>
      </c>
      <c r="C13" s="13"/>
      <c r="D13" s="13">
        <v>45778</v>
      </c>
      <c r="E13" s="13">
        <f>+C13+D13</f>
        <v>45778</v>
      </c>
      <c r="F13" s="13">
        <f aca="true" t="shared" si="3" ref="F13:F32">+G13-E13</f>
        <v>-0.39999999999417923</v>
      </c>
      <c r="G13" s="13">
        <f>57222*0.8</f>
        <v>45777.600000000006</v>
      </c>
      <c r="H13" s="148">
        <f t="shared" si="1"/>
        <v>0.9999912621783391</v>
      </c>
      <c r="I13" s="126"/>
    </row>
    <row r="14" spans="1:9" s="12" customFormat="1" ht="12.75">
      <c r="A14" s="160"/>
      <c r="B14" s="161" t="s">
        <v>129</v>
      </c>
      <c r="C14" s="67"/>
      <c r="D14" s="67">
        <v>11444.4</v>
      </c>
      <c r="E14" s="67">
        <f>+C14+D14</f>
        <v>11444.4</v>
      </c>
      <c r="F14" s="67">
        <f t="shared" si="3"/>
        <v>0</v>
      </c>
      <c r="G14" s="67">
        <f>57222*0.2</f>
        <v>11444.400000000001</v>
      </c>
      <c r="H14" s="148">
        <f t="shared" si="1"/>
        <v>1.0000000000000002</v>
      </c>
      <c r="I14" s="126"/>
    </row>
    <row r="15" spans="1:9" s="12" customFormat="1" ht="12.75">
      <c r="A15" s="10"/>
      <c r="B15" s="102" t="s">
        <v>14</v>
      </c>
      <c r="C15" s="67"/>
      <c r="D15" s="67">
        <v>0</v>
      </c>
      <c r="E15" s="67"/>
      <c r="F15" s="67">
        <f t="shared" si="3"/>
        <v>0</v>
      </c>
      <c r="G15" s="67"/>
      <c r="H15" s="148"/>
      <c r="I15" s="153"/>
    </row>
    <row r="16" spans="1:9" s="12" customFormat="1" ht="12.75">
      <c r="A16" s="10">
        <v>11</v>
      </c>
      <c r="B16" s="101" t="s">
        <v>0</v>
      </c>
      <c r="C16" s="11">
        <v>3000</v>
      </c>
      <c r="D16" s="11">
        <v>0</v>
      </c>
      <c r="E16" s="96">
        <f>+C16+D16</f>
        <v>3000</v>
      </c>
      <c r="F16" s="11">
        <f t="shared" si="3"/>
        <v>0</v>
      </c>
      <c r="G16" s="11">
        <v>3000</v>
      </c>
      <c r="H16" s="148">
        <f aca="true" t="shared" si="4" ref="H16:H24">+G16/E16</f>
        <v>1</v>
      </c>
      <c r="I16" s="153"/>
    </row>
    <row r="17" spans="1:9" s="12" customFormat="1" ht="12.75">
      <c r="A17" s="10">
        <v>12</v>
      </c>
      <c r="B17" s="162" t="s">
        <v>94</v>
      </c>
      <c r="C17" s="11">
        <v>80000</v>
      </c>
      <c r="D17" s="11">
        <v>0</v>
      </c>
      <c r="E17" s="96">
        <f>+C17+D17</f>
        <v>80000</v>
      </c>
      <c r="F17" s="11">
        <f t="shared" si="3"/>
        <v>0</v>
      </c>
      <c r="G17" s="11">
        <v>80000</v>
      </c>
      <c r="H17" s="148">
        <f t="shared" si="4"/>
        <v>1</v>
      </c>
      <c r="I17" s="126"/>
    </row>
    <row r="18" spans="1:9" s="12" customFormat="1" ht="12.75">
      <c r="A18" s="10">
        <v>13</v>
      </c>
      <c r="B18" s="106" t="s">
        <v>95</v>
      </c>
      <c r="C18" s="11">
        <v>65057</v>
      </c>
      <c r="D18" s="11">
        <v>0</v>
      </c>
      <c r="E18" s="96">
        <f>+C18+D18</f>
        <v>65057</v>
      </c>
      <c r="F18" s="11">
        <f t="shared" si="3"/>
        <v>0</v>
      </c>
      <c r="G18" s="11">
        <v>65057</v>
      </c>
      <c r="H18" s="148">
        <f t="shared" si="4"/>
        <v>1</v>
      </c>
      <c r="I18" s="126"/>
    </row>
    <row r="19" spans="1:9" ht="12.75">
      <c r="A19" s="10">
        <v>14</v>
      </c>
      <c r="B19" s="107" t="s">
        <v>135</v>
      </c>
      <c r="C19" s="11"/>
      <c r="D19" s="11"/>
      <c r="E19" s="11"/>
      <c r="F19" s="11">
        <v>10000</v>
      </c>
      <c r="G19" s="96">
        <f>+E19+F19</f>
        <v>10000</v>
      </c>
      <c r="H19" s="146"/>
      <c r="I19" s="153"/>
    </row>
    <row r="20" spans="1:9" ht="12.75">
      <c r="A20" s="10">
        <v>15</v>
      </c>
      <c r="B20" s="107" t="s">
        <v>134</v>
      </c>
      <c r="C20" s="11"/>
      <c r="D20" s="11"/>
      <c r="E20" s="11"/>
      <c r="F20" s="11">
        <v>15000</v>
      </c>
      <c r="G20" s="96">
        <f>+E20+F20</f>
        <v>15000</v>
      </c>
      <c r="H20" s="146"/>
      <c r="I20" s="153"/>
    </row>
    <row r="21" spans="1:9" s="12" customFormat="1" ht="12.75">
      <c r="A21" s="10">
        <v>16</v>
      </c>
      <c r="B21" s="106" t="s">
        <v>96</v>
      </c>
      <c r="C21" s="11">
        <v>103245</v>
      </c>
      <c r="D21" s="11">
        <v>0</v>
      </c>
      <c r="E21" s="96">
        <f>+C21+D21</f>
        <v>103245</v>
      </c>
      <c r="F21" s="11">
        <f t="shared" si="3"/>
        <v>0</v>
      </c>
      <c r="G21" s="11">
        <v>103245</v>
      </c>
      <c r="H21" s="148">
        <f t="shared" si="4"/>
        <v>1</v>
      </c>
      <c r="I21" s="126"/>
    </row>
    <row r="22" spans="1:9" s="12" customFormat="1" ht="12.75">
      <c r="A22" s="10">
        <v>17</v>
      </c>
      <c r="B22" s="163" t="s">
        <v>97</v>
      </c>
      <c r="C22" s="11">
        <v>1200</v>
      </c>
      <c r="D22" s="11">
        <v>0</v>
      </c>
      <c r="E22" s="96">
        <f>+C22+D22</f>
        <v>1200</v>
      </c>
      <c r="F22" s="11">
        <f t="shared" si="3"/>
        <v>0</v>
      </c>
      <c r="G22" s="11">
        <v>1200</v>
      </c>
      <c r="H22" s="148">
        <f t="shared" si="4"/>
        <v>1</v>
      </c>
      <c r="I22" s="126"/>
    </row>
    <row r="23" spans="1:9" ht="12.75">
      <c r="A23" s="10">
        <v>18</v>
      </c>
      <c r="B23" s="108" t="s">
        <v>136</v>
      </c>
      <c r="C23" s="11"/>
      <c r="D23" s="11"/>
      <c r="E23" s="11"/>
      <c r="F23" s="11">
        <v>137060</v>
      </c>
      <c r="G23" s="96">
        <f>+E23+F23</f>
        <v>137060</v>
      </c>
      <c r="H23" s="146"/>
      <c r="I23" s="153"/>
    </row>
    <row r="24" spans="1:9" ht="18" customHeight="1" thickBot="1">
      <c r="A24" s="59">
        <v>19</v>
      </c>
      <c r="B24" s="109" t="s">
        <v>1</v>
      </c>
      <c r="C24" s="111">
        <f>SUM(C16:C22)</f>
        <v>252502</v>
      </c>
      <c r="D24" s="111">
        <v>0</v>
      </c>
      <c r="E24" s="111">
        <f>SUM(E16:E22)</f>
        <v>252502</v>
      </c>
      <c r="F24" s="111">
        <f>SUM(F16:F22)</f>
        <v>25000</v>
      </c>
      <c r="G24" s="111">
        <f>SUM(G16:G23)</f>
        <v>414562</v>
      </c>
      <c r="H24" s="149">
        <f t="shared" si="4"/>
        <v>1.6418166984815963</v>
      </c>
      <c r="I24" s="153"/>
    </row>
    <row r="25" spans="1:9" ht="22.5" customHeight="1" hidden="1">
      <c r="A25" s="6"/>
      <c r="B25" s="72" t="s">
        <v>15</v>
      </c>
      <c r="C25" s="67"/>
      <c r="D25" s="67">
        <f aca="true" t="shared" si="5" ref="D25:D31">+E25-C25</f>
        <v>0</v>
      </c>
      <c r="E25" s="67"/>
      <c r="F25" s="67">
        <f t="shared" si="3"/>
        <v>0</v>
      </c>
      <c r="G25" s="67"/>
      <c r="H25" s="150" t="e">
        <f aca="true" t="shared" si="6" ref="H25:H31">+E25/C25</f>
        <v>#DIV/0!</v>
      </c>
      <c r="I25" s="153"/>
    </row>
    <row r="26" spans="1:9" ht="13.5" hidden="1" thickBot="1">
      <c r="A26" s="6">
        <v>19</v>
      </c>
      <c r="B26" s="69" t="s">
        <v>57</v>
      </c>
      <c r="C26" s="67"/>
      <c r="D26" s="67">
        <f t="shared" si="5"/>
        <v>0</v>
      </c>
      <c r="E26" s="67"/>
      <c r="F26" s="67">
        <f t="shared" si="3"/>
        <v>0</v>
      </c>
      <c r="G26" s="67"/>
      <c r="H26" s="150" t="e">
        <f t="shared" si="6"/>
        <v>#DIV/0!</v>
      </c>
      <c r="I26" s="153"/>
    </row>
    <row r="27" spans="1:9" s="12" customFormat="1" ht="13.5" hidden="1" thickBot="1">
      <c r="A27" s="10">
        <v>20</v>
      </c>
      <c r="B27" s="71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48" t="e">
        <f t="shared" si="6"/>
        <v>#DIV/0!</v>
      </c>
      <c r="I27" s="153"/>
    </row>
    <row r="28" spans="1:9" s="12" customFormat="1" ht="13.5" hidden="1" thickBot="1">
      <c r="A28" s="10">
        <v>21</v>
      </c>
      <c r="B28" s="71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48" t="e">
        <f t="shared" si="6"/>
        <v>#DIV/0!</v>
      </c>
      <c r="I28" s="153"/>
    </row>
    <row r="29" spans="1:9" s="12" customFormat="1" ht="13.5" hidden="1" thickBot="1">
      <c r="A29" s="10">
        <v>22</v>
      </c>
      <c r="B29" s="71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48" t="e">
        <f t="shared" si="6"/>
        <v>#DIV/0!</v>
      </c>
      <c r="I29" s="153"/>
    </row>
    <row r="30" spans="1:9" ht="28.5" customHeight="1" hidden="1">
      <c r="A30" s="59">
        <v>23</v>
      </c>
      <c r="B30" s="70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47" t="e">
        <f t="shared" si="6"/>
        <v>#DIV/0!</v>
      </c>
      <c r="I30" s="153"/>
    </row>
    <row r="31" spans="1:9" s="12" customFormat="1" ht="24" customHeight="1" hidden="1" thickBot="1">
      <c r="A31" s="63">
        <v>24</v>
      </c>
      <c r="B31" s="73" t="s">
        <v>55</v>
      </c>
      <c r="C31" s="68"/>
      <c r="D31" s="68">
        <f t="shared" si="5"/>
        <v>0</v>
      </c>
      <c r="E31" s="68"/>
      <c r="F31" s="68">
        <f t="shared" si="3"/>
        <v>0</v>
      </c>
      <c r="G31" s="68"/>
      <c r="H31" s="151" t="e">
        <f t="shared" si="6"/>
        <v>#DIV/0!</v>
      </c>
      <c r="I31" s="153"/>
    </row>
    <row r="32" spans="1:9" ht="31.5" customHeight="1" thickBot="1">
      <c r="A32" s="4"/>
      <c r="B32" s="74" t="s">
        <v>64</v>
      </c>
      <c r="C32" s="99">
        <f>C12+C24+C13+C14</f>
        <v>594492</v>
      </c>
      <c r="D32" s="99">
        <f>D12+D24+D13+D14</f>
        <v>90922.4</v>
      </c>
      <c r="E32" s="99">
        <f>E12+E24+E13+E14</f>
        <v>685414.4</v>
      </c>
      <c r="F32" s="99">
        <f t="shared" si="3"/>
        <v>162059.59999999998</v>
      </c>
      <c r="G32" s="99">
        <f>G12+G24+G13+G14</f>
        <v>847474</v>
      </c>
      <c r="H32" s="152">
        <f>+G32/E32</f>
        <v>1.2364403198999028</v>
      </c>
      <c r="I32" s="153"/>
    </row>
    <row r="33" spans="3:7" ht="12.75">
      <c r="C33" s="57"/>
      <c r="D33" s="153"/>
      <c r="E33" s="153"/>
      <c r="F33" s="153"/>
      <c r="G33" s="153"/>
    </row>
    <row r="34" ht="12.75">
      <c r="C34" s="57"/>
    </row>
    <row r="35" ht="27" customHeight="1">
      <c r="C35" s="60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tabSelected="1" zoomScalePageLayoutView="0" workbookViewId="0" topLeftCell="A1">
      <selection activeCell="A27" sqref="A27:IV27"/>
    </sheetView>
  </sheetViews>
  <sheetFormatPr defaultColWidth="8.8515625" defaultRowHeight="12.75"/>
  <cols>
    <col min="1" max="1" width="6.7109375" style="14" customWidth="1"/>
    <col min="2" max="2" width="48.00390625" style="14" customWidth="1"/>
    <col min="3" max="4" width="20.7109375" style="14" customWidth="1"/>
    <col min="5" max="5" width="20.7109375" style="143" customWidth="1"/>
    <col min="6" max="6" width="8.8515625" style="34" customWidth="1"/>
    <col min="7" max="16384" width="8.8515625" style="14" customWidth="1"/>
  </cols>
  <sheetData>
    <row r="1" spans="1:57" s="168" customFormat="1" ht="26.25" thickBot="1">
      <c r="A1" s="166" t="s">
        <v>16</v>
      </c>
      <c r="B1" s="166" t="s">
        <v>17</v>
      </c>
      <c r="C1" s="66" t="s">
        <v>272</v>
      </c>
      <c r="D1" s="66" t="s">
        <v>271</v>
      </c>
      <c r="E1" s="182" t="s">
        <v>92</v>
      </c>
      <c r="F1" s="175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</row>
    <row r="2" spans="1:57" ht="12.75">
      <c r="A2" s="15"/>
      <c r="B2" s="24"/>
      <c r="C2" s="17"/>
      <c r="D2" s="17"/>
      <c r="E2" s="132"/>
      <c r="F2" s="6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s="41" customFormat="1" ht="12.75" customHeight="1" thickBot="1">
      <c r="A3" s="18">
        <v>1</v>
      </c>
      <c r="B3" s="18">
        <v>2</v>
      </c>
      <c r="C3" s="18">
        <v>3</v>
      </c>
      <c r="D3" s="18">
        <v>4</v>
      </c>
      <c r="E3" s="133" t="s">
        <v>144</v>
      </c>
      <c r="F3" s="6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" ht="12.75">
      <c r="A4" s="42" t="s">
        <v>46</v>
      </c>
      <c r="B4" s="25" t="s">
        <v>47</v>
      </c>
      <c r="C4" s="43"/>
      <c r="D4" s="43"/>
      <c r="E4" s="177"/>
    </row>
    <row r="5" spans="1:6" ht="12.75">
      <c r="A5" s="44" t="s">
        <v>159</v>
      </c>
      <c r="B5" s="26" t="s">
        <v>2</v>
      </c>
      <c r="C5" s="184">
        <v>27673</v>
      </c>
      <c r="D5" s="184">
        <v>35980</v>
      </c>
      <c r="E5" s="209"/>
      <c r="F5" s="112"/>
    </row>
    <row r="6" spans="1:6" ht="12.75">
      <c r="A6" s="15" t="s">
        <v>168</v>
      </c>
      <c r="B6" s="26" t="s">
        <v>167</v>
      </c>
      <c r="C6" s="184">
        <v>7472</v>
      </c>
      <c r="D6" s="184">
        <v>9714</v>
      </c>
      <c r="E6" s="209"/>
      <c r="F6" s="112"/>
    </row>
    <row r="7" spans="1:6" ht="12.75">
      <c r="A7" s="44" t="s">
        <v>169</v>
      </c>
      <c r="B7" s="188" t="s">
        <v>48</v>
      </c>
      <c r="C7" s="184">
        <v>20000</v>
      </c>
      <c r="D7" s="184">
        <f>SUM(D8:D12)</f>
        <v>15142</v>
      </c>
      <c r="E7" s="209"/>
      <c r="F7" s="112"/>
    </row>
    <row r="8" spans="1:6" ht="12.75">
      <c r="A8" s="250" t="s">
        <v>170</v>
      </c>
      <c r="B8" s="187" t="s">
        <v>175</v>
      </c>
      <c r="C8" s="236">
        <v>0</v>
      </c>
      <c r="D8" s="236">
        <v>3420</v>
      </c>
      <c r="E8" s="210"/>
      <c r="F8" s="112"/>
    </row>
    <row r="9" spans="1:6" ht="12.75">
      <c r="A9" s="250" t="s">
        <v>171</v>
      </c>
      <c r="B9" s="187" t="s">
        <v>176</v>
      </c>
      <c r="C9" s="236">
        <v>0</v>
      </c>
      <c r="D9" s="236">
        <v>400</v>
      </c>
      <c r="E9" s="210"/>
      <c r="F9" s="112"/>
    </row>
    <row r="10" spans="1:6" ht="12.75">
      <c r="A10" s="250" t="s">
        <v>172</v>
      </c>
      <c r="B10" s="187" t="s">
        <v>177</v>
      </c>
      <c r="C10" s="236">
        <v>0</v>
      </c>
      <c r="D10" s="236">
        <v>7808</v>
      </c>
      <c r="E10" s="210"/>
      <c r="F10" s="112"/>
    </row>
    <row r="11" spans="1:6" ht="12.75">
      <c r="A11" s="250" t="s">
        <v>173</v>
      </c>
      <c r="B11" s="187" t="s">
        <v>178</v>
      </c>
      <c r="C11" s="236">
        <v>0</v>
      </c>
      <c r="D11" s="236">
        <v>240</v>
      </c>
      <c r="E11" s="210"/>
      <c r="F11" s="112"/>
    </row>
    <row r="12" spans="1:6" ht="12.75">
      <c r="A12" s="250" t="s">
        <v>174</v>
      </c>
      <c r="B12" s="187" t="s">
        <v>179</v>
      </c>
      <c r="C12" s="236">
        <v>0</v>
      </c>
      <c r="D12" s="236">
        <v>3274</v>
      </c>
      <c r="E12" s="210"/>
      <c r="F12" s="112"/>
    </row>
    <row r="13" spans="1:6" ht="12.75">
      <c r="A13" s="44" t="s">
        <v>180</v>
      </c>
      <c r="B13" s="188" t="s">
        <v>181</v>
      </c>
      <c r="C13" s="184"/>
      <c r="D13" s="184"/>
      <c r="E13" s="209"/>
      <c r="F13" s="112"/>
    </row>
    <row r="14" spans="1:6" ht="13.5" thickBot="1">
      <c r="A14" s="44" t="s">
        <v>182</v>
      </c>
      <c r="B14" s="188" t="s">
        <v>183</v>
      </c>
      <c r="C14" s="184"/>
      <c r="D14" s="184"/>
      <c r="E14" s="209"/>
      <c r="F14" s="112"/>
    </row>
    <row r="15" spans="1:6" ht="13.5" thickBot="1">
      <c r="A15" s="47" t="s">
        <v>20</v>
      </c>
      <c r="B15" s="189" t="s">
        <v>67</v>
      </c>
      <c r="C15" s="230">
        <f>+C5+C6+C7+C13+C14</f>
        <v>55145</v>
      </c>
      <c r="D15" s="230">
        <f>+D5+D6+D7+D13+D14</f>
        <v>60836</v>
      </c>
      <c r="E15" s="181"/>
      <c r="F15" s="112"/>
    </row>
    <row r="16" spans="1:6" ht="12.75">
      <c r="A16" s="15"/>
      <c r="B16" s="20"/>
      <c r="C16" s="183"/>
      <c r="D16" s="183"/>
      <c r="E16" s="210"/>
      <c r="F16" s="112"/>
    </row>
    <row r="17" spans="1:7" ht="12.75">
      <c r="A17" s="44" t="s">
        <v>38</v>
      </c>
      <c r="B17" s="26" t="s">
        <v>49</v>
      </c>
      <c r="C17" s="185"/>
      <c r="D17" s="185"/>
      <c r="E17" s="211"/>
      <c r="F17" s="112"/>
      <c r="G17" s="48"/>
    </row>
    <row r="18" spans="1:6" ht="12.75">
      <c r="A18" s="44" t="s">
        <v>184</v>
      </c>
      <c r="B18" s="70" t="s">
        <v>185</v>
      </c>
      <c r="C18" s="180"/>
      <c r="D18" s="180">
        <v>3569</v>
      </c>
      <c r="E18" s="210"/>
      <c r="F18" s="112"/>
    </row>
    <row r="19" spans="1:6" ht="12.75">
      <c r="A19" s="44" t="s">
        <v>186</v>
      </c>
      <c r="B19" s="251" t="s">
        <v>188</v>
      </c>
      <c r="C19" s="180"/>
      <c r="D19" s="180"/>
      <c r="E19" s="212"/>
      <c r="F19" s="112"/>
    </row>
    <row r="20" spans="1:6" ht="13.5" thickBot="1">
      <c r="A20" s="44" t="s">
        <v>187</v>
      </c>
      <c r="B20" s="251" t="s">
        <v>189</v>
      </c>
      <c r="C20" s="180"/>
      <c r="D20" s="180"/>
      <c r="E20" s="212"/>
      <c r="F20" s="112"/>
    </row>
    <row r="21" spans="1:6" ht="13.5" thickBot="1">
      <c r="A21" s="49" t="s">
        <v>38</v>
      </c>
      <c r="B21" s="86" t="s">
        <v>50</v>
      </c>
      <c r="C21" s="230">
        <f>SUM(C18:C20)</f>
        <v>0</v>
      </c>
      <c r="D21" s="230">
        <f>SUM(D18:D20)</f>
        <v>3569</v>
      </c>
      <c r="E21" s="181"/>
      <c r="F21" s="112"/>
    </row>
    <row r="22" spans="1:6" ht="12.75">
      <c r="A22" s="44"/>
      <c r="B22" s="26"/>
      <c r="C22" s="185"/>
      <c r="D22" s="185"/>
      <c r="E22" s="211"/>
      <c r="F22" s="112"/>
    </row>
    <row r="23" spans="1:6" ht="12.75">
      <c r="A23" s="44" t="s">
        <v>190</v>
      </c>
      <c r="B23" s="190" t="s">
        <v>191</v>
      </c>
      <c r="C23" s="184"/>
      <c r="D23" s="184"/>
      <c r="E23" s="209"/>
      <c r="F23" s="112"/>
    </row>
    <row r="24" spans="1:6" ht="12.75">
      <c r="A24" s="50"/>
      <c r="B24" s="191" t="s">
        <v>192</v>
      </c>
      <c r="C24" s="186"/>
      <c r="D24" s="186"/>
      <c r="E24" s="213"/>
      <c r="F24" s="112"/>
    </row>
    <row r="25" spans="1:6" ht="18" customHeight="1" thickBot="1">
      <c r="A25" s="51"/>
      <c r="B25" s="35" t="s">
        <v>51</v>
      </c>
      <c r="C25" s="240">
        <f>+C15+C21+C23</f>
        <v>55145</v>
      </c>
      <c r="D25" s="240">
        <f>+D15+D21+D23</f>
        <v>64405</v>
      </c>
      <c r="E25" s="241"/>
      <c r="F25" s="112"/>
    </row>
    <row r="26" spans="3:5" ht="18.75" customHeight="1">
      <c r="C26" s="112"/>
      <c r="D26" s="112"/>
      <c r="E26" s="130"/>
    </row>
    <row r="27" spans="2:6" ht="12.75">
      <c r="B27" s="34"/>
      <c r="C27" s="52"/>
      <c r="D27" s="52"/>
      <c r="E27" s="178"/>
      <c r="F27" s="112"/>
    </row>
    <row r="28" spans="2:6" ht="12.75">
      <c r="B28" s="53"/>
      <c r="C28" s="179"/>
      <c r="D28" s="179"/>
      <c r="E28" s="192"/>
      <c r="F28" s="112"/>
    </row>
    <row r="29" ht="12.75">
      <c r="B29" s="34"/>
    </row>
    <row r="30" ht="12.75">
      <c r="B30" s="34"/>
    </row>
    <row r="31" ht="12.75">
      <c r="B31" s="34"/>
    </row>
  </sheetData>
  <sheetProtection/>
  <printOptions horizontalCentered="1"/>
  <pageMargins left="0.6299212598425197" right="0.4724409448818898" top="1.3385826771653544" bottom="0.5511811023622047" header="0.5118110236220472" footer="0.2755905511811024"/>
  <pageSetup fitToHeight="1" fitToWidth="1" horizontalDpi="300" verticalDpi="300" orientation="landscape" paperSize="9" r:id="rId1"/>
  <headerFooter alignWithMargins="0">
    <oddHeader>&amp;L6/D sz.melléklet&amp;C&amp;"Arial,Félkövér"&amp;12Lenvirág Bölcsőde
2016.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15" customWidth="1"/>
    <col min="2" max="2" width="19.28125" style="0" customWidth="1"/>
    <col min="3" max="3" width="21.421875" style="0" customWidth="1"/>
  </cols>
  <sheetData>
    <row r="1" spans="1:3" ht="12.75">
      <c r="A1" s="323" t="s">
        <v>148</v>
      </c>
      <c r="B1" s="193" t="s">
        <v>103</v>
      </c>
      <c r="C1" s="100" t="s">
        <v>104</v>
      </c>
    </row>
    <row r="2" spans="1:3" ht="12.75">
      <c r="A2" s="324"/>
      <c r="B2" s="325" t="s">
        <v>146</v>
      </c>
      <c r="C2" s="327"/>
    </row>
    <row r="3" spans="1:3" ht="12.75">
      <c r="A3" s="324"/>
      <c r="B3" s="129" t="s">
        <v>124</v>
      </c>
      <c r="C3" s="214" t="s">
        <v>124</v>
      </c>
    </row>
    <row r="4" spans="1:3" ht="13.5" thickBot="1">
      <c r="A4" s="324"/>
      <c r="B4" s="325" t="s">
        <v>4</v>
      </c>
      <c r="C4" s="326"/>
    </row>
    <row r="5" spans="1:3" ht="12.75">
      <c r="A5" s="231" t="s">
        <v>149</v>
      </c>
      <c r="B5" s="114"/>
      <c r="C5" s="55">
        <v>1472</v>
      </c>
    </row>
    <row r="6" spans="1:3" ht="12.75">
      <c r="A6" s="215" t="s">
        <v>150</v>
      </c>
      <c r="B6" s="114"/>
      <c r="C6" s="55">
        <v>181</v>
      </c>
    </row>
    <row r="7" spans="1:3" ht="12.75">
      <c r="A7" s="215" t="s">
        <v>151</v>
      </c>
      <c r="B7" s="232">
        <v>508</v>
      </c>
      <c r="C7" s="55">
        <v>12425</v>
      </c>
    </row>
    <row r="8" spans="1:3" ht="12.75">
      <c r="A8" s="215" t="s">
        <v>152</v>
      </c>
      <c r="B8" s="232">
        <v>949</v>
      </c>
      <c r="C8" s="55">
        <v>17953</v>
      </c>
    </row>
    <row r="9" spans="1:3" ht="12.75">
      <c r="A9" s="215" t="s">
        <v>153</v>
      </c>
      <c r="B9" s="232">
        <v>1143</v>
      </c>
      <c r="C9" s="55">
        <v>243</v>
      </c>
    </row>
    <row r="10" spans="1:3" ht="12.75">
      <c r="A10" s="233" t="s">
        <v>154</v>
      </c>
      <c r="B10" s="232">
        <f>+'4D.sz.m.Bevételek'!D39+'4D.sz.m.Bevételek'!D40+'4D.sz.m.Bevételek'!D41</f>
        <v>60854</v>
      </c>
      <c r="C10" s="234"/>
    </row>
    <row r="11" spans="1:3" ht="13.5" thickBot="1">
      <c r="A11" s="216" t="s">
        <v>142</v>
      </c>
      <c r="B11" s="217">
        <f>SUM(B5:B9)</f>
        <v>2600</v>
      </c>
      <c r="C11" s="118">
        <f>SUM(C5:C9)</f>
        <v>32274</v>
      </c>
    </row>
    <row r="12" spans="1:5" ht="13.5" thickBot="1">
      <c r="A12" s="216" t="s">
        <v>143</v>
      </c>
      <c r="B12" s="217">
        <f>SUM(B5:B10)</f>
        <v>63454</v>
      </c>
      <c r="C12" s="118">
        <f>SUM(C5:C10)</f>
        <v>32274</v>
      </c>
      <c r="E12" s="248"/>
    </row>
    <row r="13" spans="2:3" ht="12.75">
      <c r="B13" s="54"/>
      <c r="C13" s="116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PageLayoutView="0" workbookViewId="0" topLeftCell="B1">
      <selection activeCell="P16" sqref="P16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21" t="s">
        <v>105</v>
      </c>
      <c r="B1" s="93" t="s">
        <v>156</v>
      </c>
      <c r="C1" s="117" t="s">
        <v>110</v>
      </c>
      <c r="D1" s="117" t="s">
        <v>111</v>
      </c>
      <c r="E1" s="117" t="s">
        <v>112</v>
      </c>
      <c r="F1" s="117" t="s">
        <v>113</v>
      </c>
      <c r="G1" s="117" t="s">
        <v>114</v>
      </c>
      <c r="H1" s="117" t="s">
        <v>115</v>
      </c>
      <c r="I1" s="117" t="s">
        <v>116</v>
      </c>
      <c r="J1" s="117" t="s">
        <v>117</v>
      </c>
      <c r="K1" s="117" t="s">
        <v>118</v>
      </c>
      <c r="L1" s="117" t="s">
        <v>119</v>
      </c>
      <c r="M1" s="117" t="s">
        <v>120</v>
      </c>
      <c r="N1" s="117" t="s">
        <v>121</v>
      </c>
      <c r="O1" s="218" t="s">
        <v>156</v>
      </c>
    </row>
    <row r="2" spans="1:15" ht="12.75">
      <c r="A2" s="122" t="s">
        <v>269</v>
      </c>
      <c r="B2" s="24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9"/>
    </row>
    <row r="3" spans="1:15" ht="12.75">
      <c r="A3" s="124" t="str">
        <f>+'1. melléklet_BEVÉTEL_KIADÁS'!B7</f>
        <v>1. Működési célú támogatások államháztartáson belülről</v>
      </c>
      <c r="B3" s="225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0">
        <f aca="true" t="shared" si="0" ref="O3:O11">SUM(C3:N3)</f>
        <v>0</v>
      </c>
    </row>
    <row r="4" spans="1:15" ht="12.75">
      <c r="A4" s="124" t="str">
        <f>+'1. melléklet_BEVÉTEL_KIADÁS'!B10</f>
        <v>2. Közhatalmi bevételek  </v>
      </c>
      <c r="B4" s="225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0">
        <f t="shared" si="0"/>
        <v>0</v>
      </c>
    </row>
    <row r="5" spans="1:15" ht="12.75">
      <c r="A5" s="124" t="str">
        <f>+'1. melléklet_BEVÉTEL_KIADÁS'!B14</f>
        <v>3. Működési bevételek</v>
      </c>
      <c r="B5" s="225">
        <f>+'1. melléklet_BEVÉTEL_KIADÁS'!D14</f>
        <v>3551</v>
      </c>
      <c r="C5" s="243"/>
      <c r="D5" s="243"/>
      <c r="E5" s="243"/>
      <c r="F5" s="243"/>
      <c r="G5" s="243"/>
      <c r="H5" s="243"/>
      <c r="I5" s="243">
        <f aca="true" t="shared" si="1" ref="I5:N5">+$B$5/6</f>
        <v>591.8333333333334</v>
      </c>
      <c r="J5" s="243">
        <f t="shared" si="1"/>
        <v>591.8333333333334</v>
      </c>
      <c r="K5" s="243">
        <f t="shared" si="1"/>
        <v>591.8333333333334</v>
      </c>
      <c r="L5" s="243">
        <f t="shared" si="1"/>
        <v>591.8333333333334</v>
      </c>
      <c r="M5" s="243">
        <f t="shared" si="1"/>
        <v>591.8333333333334</v>
      </c>
      <c r="N5" s="243">
        <f t="shared" si="1"/>
        <v>591.8333333333334</v>
      </c>
      <c r="O5" s="220">
        <f t="shared" si="0"/>
        <v>3551.0000000000005</v>
      </c>
    </row>
    <row r="6" spans="1:15" ht="12.75">
      <c r="A6" s="124" t="str">
        <f>+'1. melléklet_BEVÉTEL_KIADÁS'!B15</f>
        <v>4. Működési célú átvett pénzeszközök</v>
      </c>
      <c r="B6" s="225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0">
        <f t="shared" si="0"/>
        <v>0</v>
      </c>
    </row>
    <row r="7" spans="1:15" ht="12.75">
      <c r="A7" s="124" t="str">
        <f>+'1. melléklet_BEVÉTEL_KIADÁS'!B18</f>
        <v>1.Felhalmozási célú támogatások államháztartáson belülről</v>
      </c>
      <c r="B7" s="225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0">
        <f t="shared" si="0"/>
        <v>0</v>
      </c>
    </row>
    <row r="8" spans="1:15" s="1" customFormat="1" ht="12.75">
      <c r="A8" s="124" t="str">
        <f>+'1. melléklet_BEVÉTEL_KIADÁS'!B21</f>
        <v>2. Felhalmozási bevételek</v>
      </c>
      <c r="B8" s="225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23">
        <f t="shared" si="0"/>
        <v>0</v>
      </c>
    </row>
    <row r="9" spans="1:15" ht="12.75">
      <c r="A9" s="124" t="str">
        <f>+'1. melléklet_BEVÉTEL_KIADÁS'!B24</f>
        <v>3. Felhalmozási célú átvett pénzeszközök</v>
      </c>
      <c r="B9" s="225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123">
        <f t="shared" si="0"/>
        <v>0</v>
      </c>
    </row>
    <row r="10" spans="1:15" ht="12.75">
      <c r="A10" s="294"/>
      <c r="B10" s="22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123">
        <f t="shared" si="0"/>
        <v>0</v>
      </c>
    </row>
    <row r="11" spans="1:15" ht="12.75">
      <c r="A11" s="297" t="str">
        <f>+'1. melléklet_BEVÉTEL_KIADÁS'!B32</f>
        <v>4. Központi, irányítószervi támogatás</v>
      </c>
      <c r="B11" s="225">
        <f>+'1. melléklet_BEVÉTEL_KIADÁS'!D32</f>
        <v>60854</v>
      </c>
      <c r="C11" s="243"/>
      <c r="D11" s="243"/>
      <c r="E11" s="243"/>
      <c r="F11" s="243"/>
      <c r="G11" s="243"/>
      <c r="H11" s="243"/>
      <c r="I11" s="243">
        <f aca="true" t="shared" si="2" ref="I11:N11">+$B$11/6</f>
        <v>10142.333333333334</v>
      </c>
      <c r="J11" s="243">
        <f t="shared" si="2"/>
        <v>10142.333333333334</v>
      </c>
      <c r="K11" s="243">
        <f t="shared" si="2"/>
        <v>10142.333333333334</v>
      </c>
      <c r="L11" s="243">
        <f t="shared" si="2"/>
        <v>10142.333333333334</v>
      </c>
      <c r="M11" s="243">
        <f t="shared" si="2"/>
        <v>10142.333333333334</v>
      </c>
      <c r="N11" s="243">
        <f t="shared" si="2"/>
        <v>10142.333333333334</v>
      </c>
      <c r="O11" s="123">
        <f t="shared" si="0"/>
        <v>60854.00000000001</v>
      </c>
    </row>
    <row r="12" spans="1:15" ht="12.75">
      <c r="A12" s="294"/>
      <c r="B12" s="22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</row>
    <row r="13" spans="1:15" ht="15" customHeight="1" thickBot="1">
      <c r="A13" s="224" t="s">
        <v>106</v>
      </c>
      <c r="B13" s="68">
        <f>+B3+B4+B5+B6+B7+B8+B9+B10+B11</f>
        <v>64405</v>
      </c>
      <c r="C13" s="68">
        <f aca="true" t="shared" si="3" ref="C13:O13">+C3+C4+C5+C6+C7+C8+C9+C10+C11</f>
        <v>0</v>
      </c>
      <c r="D13" s="68">
        <f t="shared" si="3"/>
        <v>0</v>
      </c>
      <c r="E13" s="68">
        <f t="shared" si="3"/>
        <v>0</v>
      </c>
      <c r="F13" s="68">
        <f t="shared" si="3"/>
        <v>0</v>
      </c>
      <c r="G13" s="68">
        <f t="shared" si="3"/>
        <v>0</v>
      </c>
      <c r="H13" s="68">
        <f t="shared" si="3"/>
        <v>0</v>
      </c>
      <c r="I13" s="68">
        <f t="shared" si="3"/>
        <v>10734.166666666668</v>
      </c>
      <c r="J13" s="68">
        <f t="shared" si="3"/>
        <v>10734.166666666668</v>
      </c>
      <c r="K13" s="68">
        <f t="shared" si="3"/>
        <v>10734.166666666668</v>
      </c>
      <c r="L13" s="68">
        <f t="shared" si="3"/>
        <v>10734.166666666668</v>
      </c>
      <c r="M13" s="68">
        <f t="shared" si="3"/>
        <v>10734.166666666668</v>
      </c>
      <c r="N13" s="68">
        <f t="shared" si="3"/>
        <v>10734.166666666668</v>
      </c>
      <c r="O13" s="68">
        <f t="shared" si="3"/>
        <v>64405.00000000001</v>
      </c>
    </row>
    <row r="14" spans="1:15" ht="36.75" customHeight="1" thickBot="1">
      <c r="A14" s="125" t="s">
        <v>107</v>
      </c>
      <c r="B14" s="93" t="s">
        <v>156</v>
      </c>
      <c r="C14" s="117" t="s">
        <v>110</v>
      </c>
      <c r="D14" s="117" t="s">
        <v>111</v>
      </c>
      <c r="E14" s="117" t="s">
        <v>112</v>
      </c>
      <c r="F14" s="117" t="s">
        <v>113</v>
      </c>
      <c r="G14" s="117" t="s">
        <v>114</v>
      </c>
      <c r="H14" s="117" t="s">
        <v>115</v>
      </c>
      <c r="I14" s="117" t="s">
        <v>116</v>
      </c>
      <c r="J14" s="117" t="s">
        <v>117</v>
      </c>
      <c r="K14" s="117" t="s">
        <v>118</v>
      </c>
      <c r="L14" s="117" t="s">
        <v>119</v>
      </c>
      <c r="M14" s="117" t="s">
        <v>120</v>
      </c>
      <c r="N14" s="117" t="s">
        <v>121</v>
      </c>
      <c r="O14" s="218" t="s">
        <v>156</v>
      </c>
    </row>
    <row r="15" spans="1:15" ht="12.75">
      <c r="A15" s="293" t="str">
        <f>+'1. melléklet_BEVÉTEL_KIADÁS'!B37</f>
        <v>1. Személyi juttatások</v>
      </c>
      <c r="B15" s="242">
        <f>+'1. melléklet_BEVÉTEL_KIADÁS'!D37</f>
        <v>35980</v>
      </c>
      <c r="C15" s="243"/>
      <c r="D15" s="243"/>
      <c r="E15" s="243"/>
      <c r="F15" s="243"/>
      <c r="G15" s="243"/>
      <c r="H15" s="243"/>
      <c r="I15" s="243">
        <f aca="true" t="shared" si="4" ref="I15:N15">+$B$15/6</f>
        <v>5996.666666666667</v>
      </c>
      <c r="J15" s="243">
        <f t="shared" si="4"/>
        <v>5996.666666666667</v>
      </c>
      <c r="K15" s="243">
        <f t="shared" si="4"/>
        <v>5996.666666666667</v>
      </c>
      <c r="L15" s="243">
        <f t="shared" si="4"/>
        <v>5996.666666666667</v>
      </c>
      <c r="M15" s="243">
        <f t="shared" si="4"/>
        <v>5996.666666666667</v>
      </c>
      <c r="N15" s="243">
        <f t="shared" si="4"/>
        <v>5996.666666666667</v>
      </c>
      <c r="O15" s="220">
        <f aca="true" t="shared" si="5" ref="O15:O25">SUM(C15:N15)</f>
        <v>35980</v>
      </c>
    </row>
    <row r="16" spans="1:15" ht="12.75">
      <c r="A16" s="293" t="str">
        <f>+'1. melléklet_BEVÉTEL_KIADÁS'!B38</f>
        <v>2. Munkaadókat terhelő járulékok és szociális hozzájárulási adó</v>
      </c>
      <c r="B16" s="242">
        <f>+'1. melléklet_BEVÉTEL_KIADÁS'!D38</f>
        <v>9714</v>
      </c>
      <c r="C16" s="243"/>
      <c r="D16" s="243"/>
      <c r="E16" s="243"/>
      <c r="F16" s="243"/>
      <c r="G16" s="243"/>
      <c r="H16" s="243"/>
      <c r="I16" s="243">
        <f aca="true" t="shared" si="6" ref="I16:N16">+$B$16/6</f>
        <v>1619</v>
      </c>
      <c r="J16" s="243">
        <f t="shared" si="6"/>
        <v>1619</v>
      </c>
      <c r="K16" s="243">
        <f t="shared" si="6"/>
        <v>1619</v>
      </c>
      <c r="L16" s="243">
        <f t="shared" si="6"/>
        <v>1619</v>
      </c>
      <c r="M16" s="243">
        <f t="shared" si="6"/>
        <v>1619</v>
      </c>
      <c r="N16" s="243">
        <f t="shared" si="6"/>
        <v>1619</v>
      </c>
      <c r="O16" s="220">
        <f t="shared" si="5"/>
        <v>9714</v>
      </c>
    </row>
    <row r="17" spans="1:15" ht="12.75">
      <c r="A17" s="293" t="str">
        <f>+'1. melléklet_BEVÉTEL_KIADÁS'!B39</f>
        <v>3. Dologi  kiadások</v>
      </c>
      <c r="B17" s="242">
        <f>+'1. melléklet_BEVÉTEL_KIADÁS'!D39</f>
        <v>15142</v>
      </c>
      <c r="C17" s="243"/>
      <c r="D17" s="243"/>
      <c r="E17" s="243"/>
      <c r="F17" s="243"/>
      <c r="G17" s="243"/>
      <c r="H17" s="243"/>
      <c r="I17" s="243">
        <f aca="true" t="shared" si="7" ref="I17:N17">+$B$17/6</f>
        <v>2523.6666666666665</v>
      </c>
      <c r="J17" s="243">
        <f t="shared" si="7"/>
        <v>2523.6666666666665</v>
      </c>
      <c r="K17" s="243">
        <f t="shared" si="7"/>
        <v>2523.6666666666665</v>
      </c>
      <c r="L17" s="243">
        <f t="shared" si="7"/>
        <v>2523.6666666666665</v>
      </c>
      <c r="M17" s="243">
        <f t="shared" si="7"/>
        <v>2523.6666666666665</v>
      </c>
      <c r="N17" s="243">
        <f t="shared" si="7"/>
        <v>2523.6666666666665</v>
      </c>
      <c r="O17" s="220">
        <f t="shared" si="5"/>
        <v>15141.999999999998</v>
      </c>
    </row>
    <row r="18" spans="1:15" ht="12.75">
      <c r="A18" s="127" t="str">
        <f>+'1. melléklet_BEVÉTEL_KIADÁS'!B40</f>
        <v>4. Ellátottak pénzbeli juttatásai</v>
      </c>
      <c r="B18" s="242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20">
        <f t="shared" si="5"/>
        <v>0</v>
      </c>
    </row>
    <row r="19" spans="1:15" ht="12.75">
      <c r="A19" s="127" t="str">
        <f>+'1. melléklet_BEVÉTEL_KIADÁS'!B41</f>
        <v>5. Egyéb működési célú kiadások</v>
      </c>
      <c r="B19" s="242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20">
        <f t="shared" si="5"/>
        <v>0</v>
      </c>
    </row>
    <row r="20" spans="1:15" ht="12.75">
      <c r="A20" s="127" t="str">
        <f>+'1. melléklet_BEVÉTEL_KIADÁS'!B46</f>
        <v>1. Beruházások</v>
      </c>
      <c r="B20" s="244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20">
        <f>SUM(C20:N20)</f>
        <v>0</v>
      </c>
    </row>
    <row r="21" spans="1:15" ht="12.75">
      <c r="A21" s="127" t="str">
        <f>+'1. melléklet_BEVÉTEL_KIADÁS'!B47</f>
        <v>2. Felújítások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20">
        <f t="shared" si="5"/>
        <v>0</v>
      </c>
    </row>
    <row r="22" spans="1:15" ht="12.75">
      <c r="A22" s="127" t="str">
        <f>+'1. melléklet_BEVÉTEL_KIADÁS'!B48</f>
        <v>3. Egyéb felhalmozási célú kiadások</v>
      </c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20">
        <f t="shared" si="5"/>
        <v>0</v>
      </c>
    </row>
    <row r="23" spans="1:15" ht="12.75">
      <c r="A23" s="127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20">
        <f t="shared" si="5"/>
        <v>0</v>
      </c>
    </row>
    <row r="24" spans="1:15" ht="12.75">
      <c r="A24" s="127"/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20">
        <f t="shared" si="5"/>
        <v>0</v>
      </c>
    </row>
    <row r="25" spans="1:15" ht="13.5" thickBot="1">
      <c r="A25" s="127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20">
        <f t="shared" si="5"/>
        <v>0</v>
      </c>
    </row>
    <row r="26" spans="1:15" ht="15.75" customHeight="1" thickBot="1">
      <c r="A26" s="125" t="s">
        <v>108</v>
      </c>
      <c r="B26" s="226">
        <f>+B15+B16+B17+B18+B19+B20+B21+B22</f>
        <v>60836</v>
      </c>
      <c r="C26" s="119">
        <f aca="true" t="shared" si="8" ref="C26:M26">SUM(C15,C16,C17,C18:C25)</f>
        <v>0</v>
      </c>
      <c r="D26" s="119">
        <f t="shared" si="8"/>
        <v>0</v>
      </c>
      <c r="E26" s="119">
        <f t="shared" si="8"/>
        <v>0</v>
      </c>
      <c r="F26" s="119">
        <f t="shared" si="8"/>
        <v>0</v>
      </c>
      <c r="G26" s="119">
        <f t="shared" si="8"/>
        <v>0</v>
      </c>
      <c r="H26" s="119">
        <f t="shared" si="8"/>
        <v>0</v>
      </c>
      <c r="I26" s="119">
        <f t="shared" si="8"/>
        <v>10139.333333333334</v>
      </c>
      <c r="J26" s="119">
        <f t="shared" si="8"/>
        <v>10139.333333333334</v>
      </c>
      <c r="K26" s="119">
        <f t="shared" si="8"/>
        <v>10139.333333333334</v>
      </c>
      <c r="L26" s="119">
        <f t="shared" si="8"/>
        <v>10139.333333333334</v>
      </c>
      <c r="M26" s="119">
        <f t="shared" si="8"/>
        <v>10139.333333333334</v>
      </c>
      <c r="N26" s="119">
        <f>SUM(N15,N16,N17,N18:N25)</f>
        <v>10139.333333333334</v>
      </c>
      <c r="O26" s="221">
        <f>SUM(C26:N26)</f>
        <v>60836.00000000001</v>
      </c>
    </row>
    <row r="27" spans="1:15" ht="13.5" thickBot="1">
      <c r="A27" s="224"/>
      <c r="B27" s="22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222">
        <f>SUM(C27:N27)</f>
        <v>0</v>
      </c>
    </row>
    <row r="28" spans="1:15" ht="13.5" thickBot="1">
      <c r="A28" s="224" t="s">
        <v>109</v>
      </c>
      <c r="B28" s="68">
        <f aca="true" t="shared" si="9" ref="B28:N28">+B13-B26</f>
        <v>3569</v>
      </c>
      <c r="C28" s="94">
        <f t="shared" si="9"/>
        <v>0</v>
      </c>
      <c r="D28" s="94">
        <f t="shared" si="9"/>
        <v>0</v>
      </c>
      <c r="E28" s="94">
        <f t="shared" si="9"/>
        <v>0</v>
      </c>
      <c r="F28" s="94">
        <f t="shared" si="9"/>
        <v>0</v>
      </c>
      <c r="G28" s="94">
        <f t="shared" si="9"/>
        <v>0</v>
      </c>
      <c r="H28" s="94">
        <f t="shared" si="9"/>
        <v>0</v>
      </c>
      <c r="I28" s="94">
        <f t="shared" si="9"/>
        <v>594.8333333333339</v>
      </c>
      <c r="J28" s="94">
        <f t="shared" si="9"/>
        <v>594.8333333333339</v>
      </c>
      <c r="K28" s="94">
        <f t="shared" si="9"/>
        <v>594.8333333333339</v>
      </c>
      <c r="L28" s="94">
        <f t="shared" si="9"/>
        <v>594.8333333333339</v>
      </c>
      <c r="M28" s="94">
        <f t="shared" si="9"/>
        <v>594.8333333333339</v>
      </c>
      <c r="N28" s="94">
        <f t="shared" si="9"/>
        <v>594.8333333333339</v>
      </c>
      <c r="O28" s="223">
        <f>SUM(C28:N28)</f>
        <v>3569.0000000000036</v>
      </c>
    </row>
    <row r="29" spans="2:15" ht="13.5" customHeight="1">
      <c r="B29" s="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2" r:id="rId1"/>
  <headerFooter alignWithMargins="0">
    <oddHeader>&amp;L7/E sz. melléklet&amp;C&amp;"Arial,Félkövér"&amp;11Lenvirág Bölcsőde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2016-02-17T15:46:06Z</cp:lastPrinted>
  <dcterms:created xsi:type="dcterms:W3CDTF">2008-07-24T13:43:35Z</dcterms:created>
  <dcterms:modified xsi:type="dcterms:W3CDTF">2016-02-17T15:52:54Z</dcterms:modified>
  <cp:category/>
  <cp:version/>
  <cp:contentType/>
  <cp:contentStatus/>
</cp:coreProperties>
</file>