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ZDUGY\natu\2017 NATÜ\Önkormányzati elszámolások\2016_éves utókalkuláció_elszámolás\Beszamoló\"/>
    </mc:Choice>
  </mc:AlternateContent>
  <bookViews>
    <workbookView xWindow="0" yWindow="0" windowWidth="19200" windowHeight="7032" activeTab="9"/>
  </bookViews>
  <sheets>
    <sheet name="Köztisztaság" sheetId="3" r:id="rId1"/>
    <sheet name="Zöld" sheetId="4" r:id="rId2"/>
    <sheet name="Temető" sheetId="6" r:id="rId3"/>
    <sheet name="Sport" sheetId="7" r:id="rId4"/>
    <sheet name="Játszótér" sheetId="8" r:id="rId5"/>
    <sheet name="Konyha" sheetId="9" r:id="rId6"/>
    <sheet name="Takarítás" sheetId="11" r:id="rId7"/>
    <sheet name="Karbant." sheetId="12" r:id="rId8"/>
    <sheet name="Bérlemény" sheetId="13" r:id="rId9"/>
    <sheet name="MINDÖSSZESEN" sheetId="15" r:id="rId10"/>
    <sheet name="Önkorm. száml." sheetId="17" r:id="rId11"/>
  </sheets>
  <calcPr calcId="171027"/>
</workbook>
</file>

<file path=xl/calcChain.xml><?xml version="1.0" encoding="utf-8"?>
<calcChain xmlns="http://schemas.openxmlformats.org/spreadsheetml/2006/main">
  <c r="B29" i="15" l="1"/>
  <c r="F21" i="15" l="1"/>
  <c r="G21" i="6"/>
  <c r="F21" i="6"/>
  <c r="F21" i="4"/>
  <c r="F21" i="3"/>
  <c r="G20" i="3"/>
  <c r="E18" i="15" l="1"/>
  <c r="E12" i="15"/>
  <c r="E20" i="15" s="1"/>
  <c r="E22" i="15" s="1"/>
  <c r="E24" i="15" s="1"/>
  <c r="E26" i="15" s="1"/>
  <c r="E27" i="15" s="1"/>
  <c r="E7" i="15"/>
  <c r="C8" i="17"/>
  <c r="C13" i="17"/>
  <c r="C19" i="17"/>
  <c r="C21" i="17"/>
  <c r="C23" i="17" s="1"/>
  <c r="F16" i="15"/>
  <c r="F25" i="15"/>
  <c r="F23" i="15"/>
  <c r="F19" i="15"/>
  <c r="G21" i="15"/>
  <c r="F14" i="15"/>
  <c r="F15" i="15"/>
  <c r="F17" i="15"/>
  <c r="G17" i="15" s="1"/>
  <c r="F13" i="15"/>
  <c r="F9" i="15"/>
  <c r="F10" i="15"/>
  <c r="F11" i="15"/>
  <c r="F12" i="15" s="1"/>
  <c r="F8" i="15"/>
  <c r="G8" i="15" s="1"/>
  <c r="F6" i="15"/>
  <c r="G6" i="15" s="1"/>
  <c r="G15" i="15"/>
  <c r="G14" i="15"/>
  <c r="G13" i="15"/>
  <c r="G10" i="15"/>
  <c r="G9" i="15"/>
  <c r="G5" i="15"/>
  <c r="G26" i="13"/>
  <c r="G22" i="13"/>
  <c r="E21" i="13"/>
  <c r="E23" i="13" s="1"/>
  <c r="F19" i="13"/>
  <c r="E19" i="13"/>
  <c r="G18" i="13"/>
  <c r="G17" i="13"/>
  <c r="G16" i="13"/>
  <c r="G15" i="13"/>
  <c r="G14" i="13"/>
  <c r="F13" i="13"/>
  <c r="F21" i="13" s="1"/>
  <c r="F23" i="13" s="1"/>
  <c r="F25" i="13" s="1"/>
  <c r="F27" i="13" s="1"/>
  <c r="E13" i="13"/>
  <c r="G12" i="13"/>
  <c r="G11" i="13"/>
  <c r="G10" i="13"/>
  <c r="G9" i="13"/>
  <c r="F8" i="13"/>
  <c r="E8" i="13"/>
  <c r="G7" i="13"/>
  <c r="G6" i="13"/>
  <c r="G26" i="12"/>
  <c r="G22" i="12"/>
  <c r="E21" i="12"/>
  <c r="E23" i="12" s="1"/>
  <c r="F19" i="12"/>
  <c r="E19" i="12"/>
  <c r="G18" i="12"/>
  <c r="G17" i="12"/>
  <c r="G16" i="12"/>
  <c r="G15" i="12"/>
  <c r="G14" i="12"/>
  <c r="F13" i="12"/>
  <c r="E13" i="12"/>
  <c r="G12" i="12"/>
  <c r="G11" i="12"/>
  <c r="G10" i="12"/>
  <c r="G9" i="12"/>
  <c r="F8" i="12"/>
  <c r="E8" i="12"/>
  <c r="G7" i="12"/>
  <c r="G6" i="12"/>
  <c r="G8" i="12" s="1"/>
  <c r="G26" i="11"/>
  <c r="G22" i="11"/>
  <c r="E21" i="11"/>
  <c r="E23" i="11" s="1"/>
  <c r="F19" i="11"/>
  <c r="E19" i="11"/>
  <c r="G18" i="11"/>
  <c r="G17" i="11"/>
  <c r="G16" i="11"/>
  <c r="G15" i="11"/>
  <c r="G14" i="11"/>
  <c r="F13" i="11"/>
  <c r="E13" i="11"/>
  <c r="G12" i="11"/>
  <c r="G11" i="11"/>
  <c r="G10" i="11"/>
  <c r="G9" i="11"/>
  <c r="F8" i="11"/>
  <c r="E8" i="11"/>
  <c r="G7" i="11"/>
  <c r="G6" i="11"/>
  <c r="G26" i="9"/>
  <c r="G22" i="9"/>
  <c r="E21" i="9"/>
  <c r="E23" i="9" s="1"/>
  <c r="F19" i="9"/>
  <c r="E19" i="9"/>
  <c r="G18" i="9"/>
  <c r="G17" i="9"/>
  <c r="G16" i="9"/>
  <c r="G15" i="9"/>
  <c r="G14" i="9"/>
  <c r="F13" i="9"/>
  <c r="E13" i="9"/>
  <c r="G12" i="9"/>
  <c r="G11" i="9"/>
  <c r="G10" i="9"/>
  <c r="G9" i="9"/>
  <c r="G13" i="9" s="1"/>
  <c r="F8" i="9"/>
  <c r="E8" i="9"/>
  <c r="G7" i="9"/>
  <c r="G6" i="9"/>
  <c r="G26" i="8"/>
  <c r="G22" i="8"/>
  <c r="E21" i="8"/>
  <c r="E23" i="8" s="1"/>
  <c r="F19" i="8"/>
  <c r="F21" i="8" s="1"/>
  <c r="F23" i="8" s="1"/>
  <c r="F25" i="8" s="1"/>
  <c r="F27" i="8" s="1"/>
  <c r="E19" i="8"/>
  <c r="G18" i="8"/>
  <c r="G17" i="8"/>
  <c r="G16" i="8"/>
  <c r="G15" i="8"/>
  <c r="G14" i="8"/>
  <c r="F13" i="8"/>
  <c r="E13" i="8"/>
  <c r="G12" i="8"/>
  <c r="G11" i="8"/>
  <c r="G13" i="8" s="1"/>
  <c r="G10" i="8"/>
  <c r="G9" i="8"/>
  <c r="F8" i="8"/>
  <c r="E8" i="8"/>
  <c r="G7" i="8"/>
  <c r="G6" i="8"/>
  <c r="G26" i="7"/>
  <c r="G22" i="7"/>
  <c r="F19" i="7"/>
  <c r="E19" i="7"/>
  <c r="G18" i="7"/>
  <c r="G17" i="7"/>
  <c r="G16" i="7"/>
  <c r="G15" i="7"/>
  <c r="G14" i="7"/>
  <c r="F13" i="7"/>
  <c r="E13" i="7"/>
  <c r="E21" i="7" s="1"/>
  <c r="E23" i="7" s="1"/>
  <c r="G12" i="7"/>
  <c r="G11" i="7"/>
  <c r="G10" i="7"/>
  <c r="G9" i="7"/>
  <c r="G13" i="7" s="1"/>
  <c r="F8" i="7"/>
  <c r="E8" i="7"/>
  <c r="G7" i="7"/>
  <c r="G6" i="7"/>
  <c r="G12" i="6"/>
  <c r="B19" i="6"/>
  <c r="B13" i="6"/>
  <c r="B21" i="6" s="1"/>
  <c r="B23" i="6" s="1"/>
  <c r="B8" i="6"/>
  <c r="G26" i="6"/>
  <c r="G22" i="6"/>
  <c r="E21" i="6"/>
  <c r="E23" i="6" s="1"/>
  <c r="F19" i="6"/>
  <c r="E19" i="6"/>
  <c r="G18" i="6"/>
  <c r="G17" i="6"/>
  <c r="G16" i="6"/>
  <c r="G15" i="6"/>
  <c r="G14" i="6"/>
  <c r="F13" i="6"/>
  <c r="E13" i="6"/>
  <c r="G11" i="6"/>
  <c r="G10" i="6"/>
  <c r="G9" i="6"/>
  <c r="F8" i="6"/>
  <c r="E8" i="6"/>
  <c r="G7" i="6"/>
  <c r="G6" i="6"/>
  <c r="G8" i="6" s="1"/>
  <c r="G22" i="4"/>
  <c r="E19" i="4"/>
  <c r="E13" i="4"/>
  <c r="E21" i="4" s="1"/>
  <c r="E23" i="4" s="1"/>
  <c r="E8" i="4"/>
  <c r="G26" i="4"/>
  <c r="F19" i="4"/>
  <c r="G18" i="4"/>
  <c r="G17" i="4"/>
  <c r="G16" i="4"/>
  <c r="G15" i="4"/>
  <c r="G14" i="4"/>
  <c r="F13" i="4"/>
  <c r="G11" i="4"/>
  <c r="G10" i="4"/>
  <c r="G9" i="4"/>
  <c r="F8" i="4"/>
  <c r="G7" i="4"/>
  <c r="G6" i="4"/>
  <c r="G22" i="3"/>
  <c r="G26" i="3"/>
  <c r="E19" i="3"/>
  <c r="G18" i="3"/>
  <c r="G17" i="3"/>
  <c r="G16" i="3"/>
  <c r="G15" i="3"/>
  <c r="F19" i="3"/>
  <c r="F13" i="3"/>
  <c r="E13" i="3"/>
  <c r="G12" i="3"/>
  <c r="G11" i="3"/>
  <c r="G10" i="3"/>
  <c r="G9" i="3"/>
  <c r="F8" i="3"/>
  <c r="E8" i="3"/>
  <c r="G7" i="3"/>
  <c r="G6" i="3"/>
  <c r="G11" i="15" l="1"/>
  <c r="G8" i="11"/>
  <c r="G8" i="9"/>
  <c r="G8" i="8"/>
  <c r="G8" i="7"/>
  <c r="F7" i="15"/>
  <c r="C25" i="17"/>
  <c r="C27" i="17" s="1"/>
  <c r="C28" i="17" s="1"/>
  <c r="F18" i="15"/>
  <c r="G18" i="15"/>
  <c r="G12" i="15"/>
  <c r="G20" i="15" s="1"/>
  <c r="G22" i="15" s="1"/>
  <c r="G7" i="15"/>
  <c r="G23" i="15"/>
  <c r="G8" i="13"/>
  <c r="G19" i="13"/>
  <c r="G21" i="13" s="1"/>
  <c r="G23" i="13" s="1"/>
  <c r="G13" i="13"/>
  <c r="E24" i="13"/>
  <c r="G24" i="13" s="1"/>
  <c r="F28" i="13"/>
  <c r="G19" i="12"/>
  <c r="F21" i="12"/>
  <c r="F23" i="12" s="1"/>
  <c r="F25" i="12" s="1"/>
  <c r="F27" i="12" s="1"/>
  <c r="F28" i="12" s="1"/>
  <c r="G13" i="12"/>
  <c r="E24" i="12"/>
  <c r="G24" i="12" s="1"/>
  <c r="F21" i="11"/>
  <c r="F23" i="11" s="1"/>
  <c r="F25" i="11" s="1"/>
  <c r="F27" i="11" s="1"/>
  <c r="F28" i="11" s="1"/>
  <c r="G19" i="11"/>
  <c r="G13" i="11"/>
  <c r="G21" i="11" s="1"/>
  <c r="G23" i="11" s="1"/>
  <c r="E24" i="11"/>
  <c r="G24" i="11" s="1"/>
  <c r="F21" i="9"/>
  <c r="F23" i="9" s="1"/>
  <c r="F25" i="9" s="1"/>
  <c r="F27" i="9" s="1"/>
  <c r="F28" i="9" s="1"/>
  <c r="G19" i="9"/>
  <c r="G21" i="9"/>
  <c r="G23" i="9" s="1"/>
  <c r="E25" i="9"/>
  <c r="E27" i="9" s="1"/>
  <c r="E28" i="9" s="1"/>
  <c r="E24" i="9"/>
  <c r="G24" i="9" s="1"/>
  <c r="G19" i="8"/>
  <c r="E24" i="8"/>
  <c r="G24" i="8" s="1"/>
  <c r="G21" i="8"/>
  <c r="G23" i="8" s="1"/>
  <c r="F28" i="8"/>
  <c r="G19" i="7"/>
  <c r="G21" i="7" s="1"/>
  <c r="G23" i="7" s="1"/>
  <c r="F21" i="7"/>
  <c r="F23" i="7" s="1"/>
  <c r="F25" i="7" s="1"/>
  <c r="F27" i="7" s="1"/>
  <c r="F28" i="7" s="1"/>
  <c r="E24" i="7"/>
  <c r="G24" i="7" s="1"/>
  <c r="G19" i="6"/>
  <c r="F23" i="6"/>
  <c r="F25" i="6" s="1"/>
  <c r="F27" i="6" s="1"/>
  <c r="G13" i="6"/>
  <c r="G23" i="6" s="1"/>
  <c r="B24" i="6"/>
  <c r="B25" i="6" s="1"/>
  <c r="B27" i="6" s="1"/>
  <c r="E24" i="6"/>
  <c r="G24" i="6" s="1"/>
  <c r="F28" i="6"/>
  <c r="F23" i="4"/>
  <c r="G24" i="4" s="1"/>
  <c r="G8" i="4"/>
  <c r="E25" i="4"/>
  <c r="E27" i="4" s="1"/>
  <c r="E28" i="4" s="1"/>
  <c r="E24" i="4"/>
  <c r="G19" i="4"/>
  <c r="G13" i="4"/>
  <c r="G13" i="3"/>
  <c r="F23" i="3"/>
  <c r="G14" i="3"/>
  <c r="G19" i="3" s="1"/>
  <c r="E21" i="3"/>
  <c r="G8" i="3"/>
  <c r="D7" i="4"/>
  <c r="F20" i="15" l="1"/>
  <c r="F22" i="15" s="1"/>
  <c r="F24" i="15" s="1"/>
  <c r="F26" i="15" s="1"/>
  <c r="F27" i="15" s="1"/>
  <c r="G25" i="8"/>
  <c r="G27" i="8" s="1"/>
  <c r="G28" i="8" s="1"/>
  <c r="G25" i="6"/>
  <c r="G27" i="6" s="1"/>
  <c r="G28" i="6" s="1"/>
  <c r="G24" i="15"/>
  <c r="G26" i="15" s="1"/>
  <c r="G27" i="15" s="1"/>
  <c r="E25" i="13"/>
  <c r="E27" i="13" s="1"/>
  <c r="E28" i="13" s="1"/>
  <c r="G25" i="13"/>
  <c r="G27" i="13" s="1"/>
  <c r="G28" i="13" s="1"/>
  <c r="G21" i="12"/>
  <c r="G23" i="12" s="1"/>
  <c r="G25" i="12" s="1"/>
  <c r="G27" i="12" s="1"/>
  <c r="G28" i="12" s="1"/>
  <c r="E25" i="12"/>
  <c r="E27" i="12" s="1"/>
  <c r="E28" i="12" s="1"/>
  <c r="G25" i="11"/>
  <c r="G27" i="11" s="1"/>
  <c r="G28" i="11" s="1"/>
  <c r="E25" i="11"/>
  <c r="E27" i="11" s="1"/>
  <c r="E28" i="11" s="1"/>
  <c r="G25" i="9"/>
  <c r="G27" i="9" s="1"/>
  <c r="G28" i="9" s="1"/>
  <c r="E25" i="8"/>
  <c r="E27" i="8" s="1"/>
  <c r="E28" i="8" s="1"/>
  <c r="G25" i="7"/>
  <c r="G27" i="7" s="1"/>
  <c r="G28" i="7" s="1"/>
  <c r="E25" i="7"/>
  <c r="E27" i="7" s="1"/>
  <c r="E28" i="7" s="1"/>
  <c r="E25" i="6"/>
  <c r="E27" i="6" s="1"/>
  <c r="E28" i="6" s="1"/>
  <c r="F25" i="4"/>
  <c r="F27" i="4" s="1"/>
  <c r="F28" i="4" s="1"/>
  <c r="G28" i="4" s="1"/>
  <c r="G21" i="4"/>
  <c r="G23" i="4" s="1"/>
  <c r="G25" i="4" s="1"/>
  <c r="G27" i="4" s="1"/>
  <c r="G21" i="3"/>
  <c r="G23" i="3" s="1"/>
  <c r="E23" i="3"/>
  <c r="F25" i="3"/>
  <c r="F27" i="3" s="1"/>
  <c r="F28" i="3" s="1"/>
  <c r="D7" i="8"/>
  <c r="E24" i="3" l="1"/>
  <c r="G24" i="3" s="1"/>
  <c r="G25" i="3" s="1"/>
  <c r="G27" i="3" s="1"/>
  <c r="C11" i="12"/>
  <c r="C18" i="12"/>
  <c r="C9" i="12"/>
  <c r="E25" i="3" l="1"/>
  <c r="E27" i="3" s="1"/>
  <c r="E28" i="3" s="1"/>
  <c r="B6" i="4"/>
  <c r="B6" i="3"/>
  <c r="B8" i="3" s="1"/>
  <c r="D6" i="4"/>
  <c r="D7" i="15"/>
  <c r="C8" i="12"/>
  <c r="B8" i="12"/>
  <c r="D7" i="12"/>
  <c r="D6" i="12"/>
  <c r="C8" i="11"/>
  <c r="B8" i="11"/>
  <c r="D7" i="11"/>
  <c r="D6" i="11"/>
  <c r="C8" i="9"/>
  <c r="B8" i="9"/>
  <c r="D7" i="9"/>
  <c r="D6" i="9"/>
  <c r="C8" i="8"/>
  <c r="B8" i="8"/>
  <c r="D6" i="8"/>
  <c r="D8" i="8" s="1"/>
  <c r="D7" i="7"/>
  <c r="C8" i="7"/>
  <c r="B8" i="7"/>
  <c r="D6" i="7"/>
  <c r="D8" i="7" s="1"/>
  <c r="B8" i="4"/>
  <c r="D7" i="3"/>
  <c r="D6" i="3"/>
  <c r="B11" i="4"/>
  <c r="B11" i="3"/>
  <c r="B10" i="15"/>
  <c r="B8" i="15"/>
  <c r="B9" i="4"/>
  <c r="B9" i="3"/>
  <c r="D17" i="4"/>
  <c r="D17" i="3"/>
  <c r="D7" i="13"/>
  <c r="C8" i="13"/>
  <c r="D8" i="13" s="1"/>
  <c r="D7" i="6"/>
  <c r="C8" i="6"/>
  <c r="D8" i="6" s="1"/>
  <c r="C8" i="4"/>
  <c r="C8" i="3"/>
  <c r="C7" i="15"/>
  <c r="B7" i="15"/>
  <c r="D8" i="9" l="1"/>
  <c r="D8" i="11"/>
  <c r="D8" i="12"/>
  <c r="D8" i="3"/>
  <c r="D8" i="4"/>
  <c r="B23" i="15"/>
  <c r="C23" i="15"/>
  <c r="D16" i="9"/>
  <c r="D16" i="8"/>
  <c r="D16" i="13"/>
  <c r="D15" i="8"/>
  <c r="D15" i="13"/>
  <c r="D14" i="13"/>
  <c r="D14" i="8"/>
  <c r="C13" i="15"/>
  <c r="C17" i="15"/>
  <c r="C10" i="15"/>
  <c r="C9" i="15"/>
  <c r="C8" i="15"/>
  <c r="B17" i="15"/>
  <c r="D11" i="13"/>
  <c r="D10" i="13"/>
  <c r="D9" i="13"/>
  <c r="C11" i="9"/>
  <c r="C15" i="15"/>
  <c r="B13" i="15" l="1"/>
  <c r="C14" i="15"/>
  <c r="D11" i="8"/>
  <c r="D23" i="15" l="1"/>
  <c r="C11" i="7"/>
  <c r="B11" i="7"/>
  <c r="D16" i="7"/>
  <c r="D15" i="7"/>
  <c r="D14" i="7"/>
  <c r="D16" i="6"/>
  <c r="D14" i="6"/>
  <c r="B9" i="15" l="1"/>
  <c r="D9" i="15" s="1"/>
  <c r="D10" i="15"/>
  <c r="B15" i="15"/>
  <c r="D15" i="15" s="1"/>
  <c r="B14" i="15"/>
  <c r="D16" i="15"/>
  <c r="D11" i="15"/>
  <c r="C12" i="15" l="1"/>
  <c r="B12" i="15"/>
  <c r="D8" i="15"/>
  <c r="D13" i="15"/>
  <c r="C18" i="15"/>
  <c r="D17" i="15"/>
  <c r="D14" i="15"/>
  <c r="B18" i="15"/>
  <c r="C20" i="15" l="1"/>
  <c r="C22" i="15" s="1"/>
  <c r="C24" i="15" s="1"/>
  <c r="C26" i="15" s="1"/>
  <c r="C27" i="15" s="1"/>
  <c r="D12" i="15"/>
  <c r="D18" i="15"/>
  <c r="B20" i="15"/>
  <c r="B22" i="15" s="1"/>
  <c r="B24" i="15" s="1"/>
  <c r="B26" i="15" s="1"/>
  <c r="B27" i="15" s="1"/>
  <c r="D18" i="3"/>
  <c r="D15" i="3"/>
  <c r="D16" i="3"/>
  <c r="D10" i="3"/>
  <c r="D11" i="3"/>
  <c r="D12" i="3"/>
  <c r="B13" i="3"/>
  <c r="D9" i="3"/>
  <c r="C14" i="4"/>
  <c r="D14" i="4" s="1"/>
  <c r="C14" i="3"/>
  <c r="D14" i="3" s="1"/>
  <c r="D19" i="3" s="1"/>
  <c r="C13" i="3"/>
  <c r="B26" i="3" s="1"/>
  <c r="D26" i="3" s="1"/>
  <c r="D18" i="13"/>
  <c r="C19" i="13"/>
  <c r="C13" i="13"/>
  <c r="C19" i="12"/>
  <c r="B19" i="12"/>
  <c r="C13" i="12"/>
  <c r="B13" i="12"/>
  <c r="B21" i="12" s="1"/>
  <c r="B23" i="12" s="1"/>
  <c r="D11" i="12"/>
  <c r="D18" i="12"/>
  <c r="D9" i="12"/>
  <c r="C21" i="11"/>
  <c r="C23" i="11" s="1"/>
  <c r="B21" i="11"/>
  <c r="B23" i="11" s="1"/>
  <c r="C19" i="11"/>
  <c r="C13" i="11"/>
  <c r="B13" i="11"/>
  <c r="D11" i="11"/>
  <c r="D9" i="11"/>
  <c r="C19" i="9"/>
  <c r="B19" i="9"/>
  <c r="C13" i="9"/>
  <c r="B13" i="9"/>
  <c r="D11" i="9"/>
  <c r="D10" i="9"/>
  <c r="D9" i="9"/>
  <c r="C19" i="8"/>
  <c r="B19" i="8"/>
  <c r="C13" i="8"/>
  <c r="B13" i="8"/>
  <c r="D18" i="8"/>
  <c r="D9" i="8"/>
  <c r="C19" i="7"/>
  <c r="B19" i="7"/>
  <c r="C13" i="7"/>
  <c r="B13" i="7"/>
  <c r="D11" i="7"/>
  <c r="D18" i="7"/>
  <c r="D19" i="7" s="1"/>
  <c r="D9" i="7"/>
  <c r="C19" i="6"/>
  <c r="C13" i="6"/>
  <c r="D11" i="6"/>
  <c r="D13" i="6" s="1"/>
  <c r="D11" i="4"/>
  <c r="D10" i="4"/>
  <c r="D9" i="4"/>
  <c r="D18" i="4"/>
  <c r="C13" i="4"/>
  <c r="B26" i="4" s="1"/>
  <c r="D26" i="4" s="1"/>
  <c r="C19" i="4"/>
  <c r="D15" i="4"/>
  <c r="D16" i="4"/>
  <c r="D19" i="6"/>
  <c r="D13" i="3" l="1"/>
  <c r="C21" i="4"/>
  <c r="C23" i="4" s="1"/>
  <c r="C24" i="4" s="1"/>
  <c r="C25" i="4" s="1"/>
  <c r="C27" i="4" s="1"/>
  <c r="C28" i="4" s="1"/>
  <c r="B24" i="12"/>
  <c r="B25" i="12" s="1"/>
  <c r="B27" i="12" s="1"/>
  <c r="B24" i="11"/>
  <c r="D24" i="11" s="1"/>
  <c r="C24" i="11"/>
  <c r="C25" i="11" s="1"/>
  <c r="C27" i="11" s="1"/>
  <c r="C28" i="11" s="1"/>
  <c r="B21" i="8"/>
  <c r="B23" i="8" s="1"/>
  <c r="C19" i="3"/>
  <c r="C21" i="3" s="1"/>
  <c r="C21" i="12"/>
  <c r="C23" i="12" s="1"/>
  <c r="B21" i="9"/>
  <c r="D13" i="4"/>
  <c r="C21" i="8"/>
  <c r="C23" i="8" s="1"/>
  <c r="C21" i="13"/>
  <c r="C23" i="13" s="1"/>
  <c r="C21" i="9"/>
  <c r="C23" i="9" s="1"/>
  <c r="D22" i="15"/>
  <c r="D24" i="15"/>
  <c r="D26" i="15" s="1"/>
  <c r="D27" i="15" s="1"/>
  <c r="D20" i="15"/>
  <c r="C21" i="7"/>
  <c r="C23" i="7" s="1"/>
  <c r="B21" i="7"/>
  <c r="B23" i="7" s="1"/>
  <c r="D13" i="7"/>
  <c r="D21" i="7" s="1"/>
  <c r="D23" i="7" s="1"/>
  <c r="C21" i="6"/>
  <c r="C23" i="6" s="1"/>
  <c r="C24" i="6" s="1"/>
  <c r="D21" i="6"/>
  <c r="D23" i="6" s="1"/>
  <c r="D19" i="4"/>
  <c r="D21" i="4" s="1"/>
  <c r="D23" i="4" s="1"/>
  <c r="C24" i="13" l="1"/>
  <c r="D24" i="13" s="1"/>
  <c r="B25" i="11"/>
  <c r="B27" i="11" s="1"/>
  <c r="B28" i="11" s="1"/>
  <c r="C25" i="6"/>
  <c r="C27" i="6" s="1"/>
  <c r="C28" i="6" s="1"/>
  <c r="D24" i="6"/>
  <c r="D25" i="6" s="1"/>
  <c r="D27" i="6" s="1"/>
  <c r="D28" i="6" s="1"/>
  <c r="C24" i="8"/>
  <c r="C25" i="8"/>
  <c r="C27" i="8" s="1"/>
  <c r="C28" i="8" s="1"/>
  <c r="C24" i="3"/>
  <c r="C23" i="3"/>
  <c r="C24" i="7"/>
  <c r="C25" i="7" s="1"/>
  <c r="C27" i="7" s="1"/>
  <c r="B24" i="7"/>
  <c r="B25" i="7" s="1"/>
  <c r="B27" i="7" s="1"/>
  <c r="B24" i="8"/>
  <c r="D24" i="8" s="1"/>
  <c r="C24" i="12"/>
  <c r="D24" i="12" s="1"/>
  <c r="C24" i="9"/>
  <c r="C25" i="9" s="1"/>
  <c r="C27" i="9" s="1"/>
  <c r="C28" i="9" s="1"/>
  <c r="B23" i="9"/>
  <c r="D21" i="9"/>
  <c r="D23" i="9" s="1"/>
  <c r="D13" i="8"/>
  <c r="D19" i="8"/>
  <c r="D19" i="13"/>
  <c r="D13" i="13"/>
  <c r="D14" i="12"/>
  <c r="D19" i="12" s="1"/>
  <c r="D13" i="12"/>
  <c r="D14" i="11"/>
  <c r="D19" i="11" s="1"/>
  <c r="D13" i="11"/>
  <c r="B25" i="8" l="1"/>
  <c r="B27" i="8" s="1"/>
  <c r="B28" i="8" s="1"/>
  <c r="D24" i="7"/>
  <c r="D25" i="7" s="1"/>
  <c r="D27" i="7" s="1"/>
  <c r="C25" i="3"/>
  <c r="C27" i="3" s="1"/>
  <c r="C28" i="3" s="1"/>
  <c r="C25" i="13"/>
  <c r="C27" i="13" s="1"/>
  <c r="C28" i="13" s="1"/>
  <c r="C25" i="12"/>
  <c r="C27" i="12" s="1"/>
  <c r="D27" i="12" s="1"/>
  <c r="B24" i="9"/>
  <c r="D24" i="9" s="1"/>
  <c r="D25" i="9" s="1"/>
  <c r="D27" i="9" s="1"/>
  <c r="D28" i="9" s="1"/>
  <c r="D21" i="13"/>
  <c r="D23" i="13" s="1"/>
  <c r="D25" i="13" s="1"/>
  <c r="D27" i="13" s="1"/>
  <c r="D28" i="13" s="1"/>
  <c r="D21" i="12"/>
  <c r="D23" i="12" s="1"/>
  <c r="D25" i="12" s="1"/>
  <c r="D21" i="11"/>
  <c r="D23" i="11" s="1"/>
  <c r="D25" i="11" s="1"/>
  <c r="D27" i="11" s="1"/>
  <c r="D28" i="11" s="1"/>
  <c r="D21" i="8"/>
  <c r="D23" i="8" s="1"/>
  <c r="D25" i="8" s="1"/>
  <c r="D27" i="8" s="1"/>
  <c r="D28" i="8" s="1"/>
  <c r="D14" i="9"/>
  <c r="D19" i="9" s="1"/>
  <c r="B25" i="9" l="1"/>
  <c r="B27" i="9" s="1"/>
  <c r="B28" i="9" s="1"/>
  <c r="D13" i="9"/>
  <c r="B13" i="4" l="1"/>
  <c r="B19" i="4"/>
  <c r="B19" i="3"/>
  <c r="B21" i="3" l="1"/>
  <c r="B23" i="3" s="1"/>
  <c r="B24" i="3" s="1"/>
  <c r="B21" i="4"/>
  <c r="B23" i="4" s="1"/>
  <c r="B24" i="4" s="1"/>
  <c r="B25" i="4" l="1"/>
  <c r="B27" i="4" s="1"/>
  <c r="B28" i="4" s="1"/>
  <c r="D24" i="4"/>
  <c r="D25" i="4" s="1"/>
  <c r="D27" i="4" s="1"/>
  <c r="D28" i="4" s="1"/>
  <c r="D24" i="3"/>
  <c r="D21" i="3"/>
  <c r="D23" i="3" s="1"/>
  <c r="D25" i="3" l="1"/>
  <c r="D27" i="3" s="1"/>
  <c r="D28" i="3" s="1"/>
  <c r="B25" i="3"/>
  <c r="B27" i="3" s="1"/>
  <c r="B28" i="3" s="1"/>
</calcChain>
</file>

<file path=xl/sharedStrings.xml><?xml version="1.0" encoding="utf-8"?>
<sst xmlns="http://schemas.openxmlformats.org/spreadsheetml/2006/main" count="377" uniqueCount="66">
  <si>
    <t>1. Közvetlen anyagköltség</t>
  </si>
  <si>
    <t xml:space="preserve">2. Igénybevett, közvetlenül  elszámolható szolgáltatások </t>
  </si>
  <si>
    <t>3. Egyéb szolgáltatások közvetlen</t>
  </si>
  <si>
    <t>4. Alvállalkozók</t>
  </si>
  <si>
    <t>I. Igénybe vett idegen erőforrás összesen</t>
  </si>
  <si>
    <t>5.Közvetlen bérköltség</t>
  </si>
  <si>
    <t>6. Közvetlen személyi jellegű egyéb kifizetés</t>
  </si>
  <si>
    <t>7.Bérjárulékok összesen</t>
  </si>
  <si>
    <t>8.Közvetlen saját eszközök költsége (écs, lízingdíj</t>
  </si>
  <si>
    <t>9. Közvetlen saját eszközök költsége (karbantartás)</t>
  </si>
  <si>
    <t>II. Közvetlen saját erőforrások</t>
  </si>
  <si>
    <t>III. Közvetlen önköltség (I+II+10)</t>
  </si>
  <si>
    <t xml:space="preserve">11. Felosztott  általános költségek </t>
  </si>
  <si>
    <t>IV. Szűkített önköltség (III+11)</t>
  </si>
  <si>
    <t>12. Felosztott központi irányítási költség</t>
  </si>
  <si>
    <t>V. Teljes önköltség (IV+12)</t>
  </si>
  <si>
    <t>Összesen</t>
  </si>
  <si>
    <t>10. Közvetlenül a tevékenységhez rend.e.ráford.</t>
  </si>
  <si>
    <t>Megnevezés</t>
  </si>
  <si>
    <t>Köztisztasági feladatok kézi erővel</t>
  </si>
  <si>
    <t>KALKULÁCIÓS LAP</t>
  </si>
  <si>
    <t>Zöldfelületek karbantartása</t>
  </si>
  <si>
    <t xml:space="preserve">Temetőüzemeltetés </t>
  </si>
  <si>
    <t xml:space="preserve">Sportpályaüzemeltetés </t>
  </si>
  <si>
    <t>Játszóterek karbantartása</t>
  </si>
  <si>
    <t>Konyha üzemeltetés</t>
  </si>
  <si>
    <t>Iskolai takarítás</t>
  </si>
  <si>
    <t>Bérlemények karbantartása</t>
  </si>
  <si>
    <t>Értékesítés nettó árbevétele</t>
  </si>
  <si>
    <t>Támogatás/kompenzáció</t>
  </si>
  <si>
    <t>Iskolai gondnokság, karbantartás</t>
  </si>
  <si>
    <t>Támogatott</t>
  </si>
  <si>
    <t>2. Igénybevett, közvetlenül  elszámolható szolgáltatások (konténer bérleti díj)</t>
  </si>
  <si>
    <t>9. Közvetlen saját eszközök költsége (jármű, eszközök külső karbantartás)</t>
  </si>
  <si>
    <t>9. Közvetlen saját eszközök költsége (gépjármű- és eszközkarbantartás)</t>
  </si>
  <si>
    <t>1. Közvetlen anyagköltség (üzemanyag, munkaruha, védőital, tisztítószer, síkosságmentesítő és egyéb anyag</t>
  </si>
  <si>
    <t xml:space="preserve">5.Közvetlen bérköltség (1 fő temetőgondnok) </t>
  </si>
  <si>
    <t xml:space="preserve">1. Közvetlen anyagköltség </t>
  </si>
  <si>
    <t xml:space="preserve">9. Közvetlen saját eszközök költsége </t>
  </si>
  <si>
    <t>3. Egyéb szolgáltatások közvetlen (Szemét-és hulladékszállítás, nyitás-zárás,bérszámfejtés, munkavédelem)</t>
  </si>
  <si>
    <t>Számlázott</t>
  </si>
  <si>
    <t xml:space="preserve">5.Közvetlen bérköltség </t>
  </si>
  <si>
    <t>1. Közvetlen anyagköltség (munkaruha, tisztítószer)</t>
  </si>
  <si>
    <t>2. Igénybevett, közvetlenül  elszámolható szolgáltatások (szennyfogó szőnyeg bérlet)</t>
  </si>
  <si>
    <t>9. Közvetlen saját eszközök költsége (karbantartás) (pelletkazán, gázkazán, tűzoltókészülékek</t>
  </si>
  <si>
    <t>2. Igénybevett, közvetlenül  elszámolható szolgáltatások (konténer és gépbérlet)</t>
  </si>
  <si>
    <t>KALKULÁCIÓS LAP ÖSSZESÍTŐ</t>
  </si>
  <si>
    <t>BEVÉTELEK ÖSSZESEN</t>
  </si>
  <si>
    <t>1. Közvetlen anyagköltség (A támogatott tételek részletezése a 2. sz. mellékletben)</t>
  </si>
  <si>
    <t>3. Egyéb szolgáltatások közvetlen (a támogatott tételek részletezése a 2. sz. mellékletben)</t>
  </si>
  <si>
    <t>13. Egyéb ráfordítások</t>
  </si>
  <si>
    <t>Tevékenység eredménye</t>
  </si>
  <si>
    <t>1. Közvetlen anyagköltség (Támogatott tételek részletezve a 2. sz. mellékletben)</t>
  </si>
  <si>
    <t>3. Egyéb szolgáltatások közvetlen (Támogatott tételek részletezve a 2. sz. mellékletben)</t>
  </si>
  <si>
    <t>ÖSSZES BEVÉTEL</t>
  </si>
  <si>
    <t>VI. RÁFORDÍTÁSOK ÖSSZESEN</t>
  </si>
  <si>
    <t>VI. ÖSSZES RÁFORDÍTÁS</t>
  </si>
  <si>
    <t xml:space="preserve">13. Egyéb ráfordítások </t>
  </si>
  <si>
    <t>Tevékenységek eredménye</t>
  </si>
  <si>
    <t>Előkalkuláció</t>
  </si>
  <si>
    <t>Utókalkuláció</t>
  </si>
  <si>
    <t xml:space="preserve">6. Közvetlen személyi jellegű egyéb kifizetés </t>
  </si>
  <si>
    <r>
      <rPr>
        <sz val="11"/>
        <color rgb="FF000000"/>
        <rFont val="Garamond"/>
        <family val="1"/>
        <charset val="238"/>
      </rPr>
      <t>13.</t>
    </r>
    <r>
      <rPr>
        <b/>
        <sz val="11"/>
        <color rgb="FF000000"/>
        <rFont val="Garamond"/>
        <family val="1"/>
        <charset val="238"/>
      </rPr>
      <t xml:space="preserve"> Egyéb ráfordítások</t>
    </r>
  </si>
  <si>
    <r>
      <rPr>
        <sz val="11"/>
        <color rgb="FF000000"/>
        <rFont val="Garamond"/>
        <family val="1"/>
        <charset val="238"/>
      </rPr>
      <t>13</t>
    </r>
    <r>
      <rPr>
        <b/>
        <sz val="11"/>
        <color rgb="FF000000"/>
        <rFont val="Garamond"/>
        <family val="1"/>
        <charset val="238"/>
      </rPr>
      <t>. Egyéb ráfordítások</t>
    </r>
  </si>
  <si>
    <t>Naturális mutatószám: munkaóra</t>
  </si>
  <si>
    <t>Önkormányzat számára számlázott szolgáltatások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</si>
</sst>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\ _F_t_-;\-* #,##0\ _F_t_-;_-* &quot;-&quot;\ _F_t_-;_-@_-"/>
    <numFmt numFmtId="43" formatCode="_-* #,##0.00\ _F_t_-;\-* #,##0.00\ _F_t_-;_-* &quot;-&quot;??\ _F_t_-;_-@_-"/>
    <numFmt numFmtId="164" formatCode="_-* #,##0\ _F_t_-;\-* #,##0\ _F_t_-;_-* &quot;-&quot;??\ _F_t_-;_-@_-"/>
  </numFmts>
  <fonts count="20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Garamond"/>
      <family val="1"/>
      <charset val="238"/>
    </font>
    <font>
      <sz val="12"/>
      <color rgb="FFFF0000"/>
      <name val="Calibri"/>
      <family val="2"/>
      <charset val="238"/>
      <scheme val="minor"/>
    </font>
    <font>
      <sz val="12"/>
      <color theme="1"/>
      <name val="Garamond"/>
      <family val="1"/>
      <charset val="238"/>
    </font>
    <font>
      <b/>
      <sz val="1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Garamond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sz val="11"/>
      <color rgb="FF000000"/>
      <name val="Garamond"/>
      <family val="1"/>
      <charset val="238"/>
    </font>
    <font>
      <sz val="11"/>
      <name val="Garamond"/>
      <family val="1"/>
      <charset val="238"/>
    </font>
    <font>
      <b/>
      <sz val="11"/>
      <color rgb="FF000000"/>
      <name val="Garamond"/>
      <family val="1"/>
      <charset val="238"/>
    </font>
    <font>
      <b/>
      <sz val="11"/>
      <name val="Garamond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179">
    <xf numFmtId="0" fontId="0" fillId="0" borderId="0" xfId="0"/>
    <xf numFmtId="0" fontId="4" fillId="0" borderId="0" xfId="0" applyFont="1"/>
    <xf numFmtId="3" fontId="4" fillId="0" borderId="0" xfId="0" applyNumberFormat="1" applyFont="1"/>
    <xf numFmtId="3" fontId="4" fillId="0" borderId="0" xfId="0" applyNumberFormat="1" applyFont="1" applyAlignment="1">
      <alignment horizontal="right"/>
    </xf>
    <xf numFmtId="43" fontId="4" fillId="0" borderId="0" xfId="2" applyFont="1"/>
    <xf numFmtId="43" fontId="4" fillId="0" borderId="0" xfId="2" applyFont="1" applyAlignment="1"/>
    <xf numFmtId="164" fontId="4" fillId="0" borderId="0" xfId="2" applyNumberFormat="1" applyFont="1" applyAlignment="1">
      <alignment horizontal="right"/>
    </xf>
    <xf numFmtId="3" fontId="0" fillId="0" borderId="0" xfId="0" applyNumberFormat="1"/>
    <xf numFmtId="3" fontId="6" fillId="0" borderId="0" xfId="0" applyNumberFormat="1" applyFont="1"/>
    <xf numFmtId="0" fontId="7" fillId="0" borderId="0" xfId="0" applyFont="1"/>
    <xf numFmtId="3" fontId="5" fillId="0" borderId="0" xfId="0" applyNumberFormat="1" applyFont="1"/>
    <xf numFmtId="0" fontId="5" fillId="0" borderId="0" xfId="0" applyFont="1"/>
    <xf numFmtId="0" fontId="4" fillId="0" borderId="0" xfId="0" applyFont="1" applyAlignment="1">
      <alignment horizontal="center"/>
    </xf>
    <xf numFmtId="0" fontId="0" fillId="0" borderId="0" xfId="0" applyFill="1"/>
    <xf numFmtId="1" fontId="0" fillId="0" borderId="0" xfId="0" applyNumberFormat="1"/>
    <xf numFmtId="0" fontId="0" fillId="0" borderId="0" xfId="0" applyBorder="1"/>
    <xf numFmtId="0" fontId="0" fillId="2" borderId="0" xfId="0" applyFill="1"/>
    <xf numFmtId="0" fontId="9" fillId="0" borderId="0" xfId="0" applyFont="1"/>
    <xf numFmtId="0" fontId="4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1" fillId="0" borderId="0" xfId="0" applyFont="1"/>
    <xf numFmtId="0" fontId="11" fillId="0" borderId="0" xfId="0" applyFont="1" applyAlignment="1"/>
    <xf numFmtId="0" fontId="13" fillId="0" borderId="0" xfId="0" applyFont="1"/>
    <xf numFmtId="0" fontId="13" fillId="0" borderId="0" xfId="0" applyFont="1" applyBorder="1"/>
    <xf numFmtId="3" fontId="11" fillId="0" borderId="0" xfId="0" applyNumberFormat="1" applyFont="1"/>
    <xf numFmtId="0" fontId="11" fillId="0" borderId="7" xfId="0" applyFont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4" fillId="0" borderId="7" xfId="0" applyFont="1" applyBorder="1" applyAlignment="1">
      <alignment vertical="center" wrapText="1"/>
    </xf>
    <xf numFmtId="0" fontId="14" fillId="0" borderId="7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0" fontId="13" fillId="0" borderId="7" xfId="0" applyFont="1" applyBorder="1"/>
    <xf numFmtId="0" fontId="11" fillId="2" borderId="7" xfId="0" applyFont="1" applyFill="1" applyBorder="1"/>
    <xf numFmtId="0" fontId="11" fillId="0" borderId="9" xfId="0" applyFont="1" applyBorder="1"/>
    <xf numFmtId="41" fontId="11" fillId="0" borderId="1" xfId="0" applyNumberFormat="1" applyFont="1" applyBorder="1" applyAlignment="1">
      <alignment horizontal="center"/>
    </xf>
    <xf numFmtId="41" fontId="11" fillId="0" borderId="1" xfId="0" applyNumberFormat="1" applyFont="1" applyBorder="1"/>
    <xf numFmtId="41" fontId="11" fillId="0" borderId="13" xfId="0" applyNumberFormat="1" applyFont="1" applyBorder="1"/>
    <xf numFmtId="41" fontId="11" fillId="0" borderId="7" xfId="0" applyNumberFormat="1" applyFont="1" applyBorder="1" applyAlignment="1">
      <alignment horizontal="center"/>
    </xf>
    <xf numFmtId="41" fontId="11" fillId="0" borderId="8" xfId="0" applyNumberFormat="1" applyFont="1" applyBorder="1"/>
    <xf numFmtId="41" fontId="11" fillId="2" borderId="1" xfId="0" applyNumberFormat="1" applyFont="1" applyFill="1" applyBorder="1" applyAlignment="1">
      <alignment horizontal="center"/>
    </xf>
    <xf numFmtId="41" fontId="11" fillId="2" borderId="1" xfId="0" applyNumberFormat="1" applyFont="1" applyFill="1" applyBorder="1"/>
    <xf numFmtId="41" fontId="11" fillId="2" borderId="13" xfId="0" applyNumberFormat="1" applyFont="1" applyFill="1" applyBorder="1"/>
    <xf numFmtId="41" fontId="11" fillId="2" borderId="7" xfId="0" applyNumberFormat="1" applyFont="1" applyFill="1" applyBorder="1" applyAlignment="1">
      <alignment horizontal="center"/>
    </xf>
    <xf numFmtId="41" fontId="11" fillId="2" borderId="8" xfId="0" applyNumberFormat="1" applyFont="1" applyFill="1" applyBorder="1"/>
    <xf numFmtId="41" fontId="15" fillId="0" borderId="1" xfId="2" applyNumberFormat="1" applyFont="1" applyFill="1" applyBorder="1" applyAlignment="1">
      <alignment horizontal="right" vertical="center"/>
    </xf>
    <xf numFmtId="41" fontId="13" fillId="0" borderId="1" xfId="0" applyNumberFormat="1" applyFont="1" applyBorder="1"/>
    <xf numFmtId="41" fontId="13" fillId="0" borderId="13" xfId="0" applyNumberFormat="1" applyFont="1" applyBorder="1"/>
    <xf numFmtId="41" fontId="15" fillId="0" borderId="7" xfId="2" applyNumberFormat="1" applyFont="1" applyFill="1" applyBorder="1" applyAlignment="1">
      <alignment horizontal="right" vertical="center"/>
    </xf>
    <xf numFmtId="41" fontId="13" fillId="0" borderId="8" xfId="0" applyNumberFormat="1" applyFont="1" applyBorder="1"/>
    <xf numFmtId="41" fontId="15" fillId="0" borderId="1" xfId="0" applyNumberFormat="1" applyFont="1" applyFill="1" applyBorder="1" applyAlignment="1">
      <alignment horizontal="right" vertical="center"/>
    </xf>
    <xf numFmtId="41" fontId="15" fillId="0" borderId="7" xfId="0" applyNumberFormat="1" applyFont="1" applyFill="1" applyBorder="1" applyAlignment="1">
      <alignment horizontal="right" vertical="center"/>
    </xf>
    <xf numFmtId="41" fontId="17" fillId="0" borderId="1" xfId="0" applyNumberFormat="1" applyFont="1" applyFill="1" applyBorder="1" applyAlignment="1">
      <alignment horizontal="right" vertical="center"/>
    </xf>
    <xf numFmtId="41" fontId="17" fillId="0" borderId="7" xfId="0" applyNumberFormat="1" applyFont="1" applyFill="1" applyBorder="1" applyAlignment="1">
      <alignment horizontal="right" vertical="center"/>
    </xf>
    <xf numFmtId="41" fontId="15" fillId="0" borderId="1" xfId="1" applyNumberFormat="1" applyFont="1" applyFill="1" applyBorder="1" applyAlignment="1">
      <alignment horizontal="right"/>
    </xf>
    <xf numFmtId="41" fontId="15" fillId="0" borderId="7" xfId="1" applyNumberFormat="1" applyFont="1" applyFill="1" applyBorder="1" applyAlignment="1">
      <alignment horizontal="right"/>
    </xf>
    <xf numFmtId="41" fontId="11" fillId="0" borderId="1" xfId="0" applyNumberFormat="1" applyFont="1" applyFill="1" applyBorder="1"/>
    <xf numFmtId="41" fontId="11" fillId="0" borderId="13" xfId="0" applyNumberFormat="1" applyFont="1" applyFill="1" applyBorder="1"/>
    <xf numFmtId="41" fontId="11" fillId="0" borderId="8" xfId="0" applyNumberFormat="1" applyFont="1" applyFill="1" applyBorder="1"/>
    <xf numFmtId="41" fontId="13" fillId="0" borderId="7" xfId="0" applyNumberFormat="1" applyFont="1" applyBorder="1"/>
    <xf numFmtId="41" fontId="11" fillId="2" borderId="7" xfId="0" applyNumberFormat="1" applyFont="1" applyFill="1" applyBorder="1"/>
    <xf numFmtId="41" fontId="13" fillId="0" borderId="10" xfId="0" applyNumberFormat="1" applyFont="1" applyBorder="1"/>
    <xf numFmtId="41" fontId="11" fillId="0" borderId="10" xfId="0" applyNumberFormat="1" applyFont="1" applyBorder="1"/>
    <xf numFmtId="41" fontId="13" fillId="0" borderId="9" xfId="0" applyNumberFormat="1" applyFont="1" applyBorder="1"/>
    <xf numFmtId="41" fontId="13" fillId="0" borderId="11" xfId="0" applyNumberFormat="1" applyFont="1" applyBorder="1"/>
    <xf numFmtId="41" fontId="13" fillId="0" borderId="10" xfId="0" applyNumberFormat="1" applyFont="1" applyBorder="1" applyAlignment="1">
      <alignment horizontal="center"/>
    </xf>
    <xf numFmtId="41" fontId="11" fillId="0" borderId="10" xfId="0" applyNumberFormat="1" applyFont="1" applyBorder="1" applyAlignment="1">
      <alignment horizontal="center"/>
    </xf>
    <xf numFmtId="41" fontId="13" fillId="0" borderId="14" xfId="0" applyNumberFormat="1" applyFont="1" applyBorder="1" applyAlignment="1">
      <alignment horizontal="center"/>
    </xf>
    <xf numFmtId="0" fontId="4" fillId="0" borderId="0" xfId="0" applyFont="1" applyBorder="1" applyAlignment="1"/>
    <xf numFmtId="0" fontId="10" fillId="0" borderId="1" xfId="0" applyFont="1" applyBorder="1"/>
    <xf numFmtId="0" fontId="1" fillId="0" borderId="1" xfId="0" applyFont="1" applyBorder="1"/>
    <xf numFmtId="0" fontId="10" fillId="2" borderId="1" xfId="0" applyFont="1" applyFill="1" applyBorder="1"/>
    <xf numFmtId="41" fontId="1" fillId="0" borderId="1" xfId="0" applyNumberFormat="1" applyFont="1" applyBorder="1"/>
    <xf numFmtId="41" fontId="10" fillId="2" borderId="1" xfId="0" applyNumberFormat="1" applyFont="1" applyFill="1" applyBorder="1"/>
    <xf numFmtId="41" fontId="15" fillId="0" borderId="1" xfId="0" applyNumberFormat="1" applyFont="1" applyFill="1" applyBorder="1" applyAlignment="1">
      <alignment horizontal="center"/>
    </xf>
    <xf numFmtId="41" fontId="18" fillId="0" borderId="1" xfId="0" applyNumberFormat="1" applyFont="1" applyBorder="1"/>
    <xf numFmtId="41" fontId="17" fillId="0" borderId="1" xfId="0" applyNumberFormat="1" applyFont="1" applyFill="1" applyBorder="1" applyAlignment="1">
      <alignment horizontal="center"/>
    </xf>
    <xf numFmtId="41" fontId="19" fillId="0" borderId="1" xfId="0" applyNumberFormat="1" applyFont="1" applyBorder="1"/>
    <xf numFmtId="41" fontId="10" fillId="0" borderId="1" xfId="0" applyNumberFormat="1" applyFont="1" applyBorder="1"/>
    <xf numFmtId="41" fontId="17" fillId="0" borderId="1" xfId="0" applyNumberFormat="1" applyFont="1" applyFill="1" applyBorder="1" applyAlignment="1">
      <alignment horizontal="center" vertical="center"/>
    </xf>
    <xf numFmtId="41" fontId="19" fillId="0" borderId="1" xfId="0" applyNumberFormat="1" applyFont="1" applyFill="1" applyBorder="1"/>
    <xf numFmtId="41" fontId="10" fillId="0" borderId="1" xfId="0" applyNumberFormat="1" applyFont="1" applyFill="1" applyBorder="1"/>
    <xf numFmtId="41" fontId="15" fillId="0" borderId="1" xfId="2" applyNumberFormat="1" applyFont="1" applyFill="1" applyBorder="1" applyAlignment="1">
      <alignment horizontal="center" vertical="center"/>
    </xf>
    <xf numFmtId="41" fontId="10" fillId="0" borderId="2" xfId="0" applyNumberFormat="1" applyFont="1" applyBorder="1"/>
    <xf numFmtId="41" fontId="17" fillId="2" borderId="1" xfId="0" applyNumberFormat="1" applyFont="1" applyFill="1" applyBorder="1" applyAlignment="1">
      <alignment horizontal="center" vertical="center"/>
    </xf>
    <xf numFmtId="41" fontId="1" fillId="0" borderId="13" xfId="0" applyNumberFormat="1" applyFont="1" applyBorder="1"/>
    <xf numFmtId="41" fontId="10" fillId="2" borderId="13" xfId="0" applyNumberFormat="1" applyFont="1" applyFill="1" applyBorder="1"/>
    <xf numFmtId="41" fontId="10" fillId="0" borderId="13" xfId="0" applyNumberFormat="1" applyFont="1" applyBorder="1"/>
    <xf numFmtId="41" fontId="18" fillId="0" borderId="13" xfId="0" applyNumberFormat="1" applyFont="1" applyBorder="1"/>
    <xf numFmtId="41" fontId="10" fillId="0" borderId="13" xfId="0" applyNumberFormat="1" applyFont="1" applyFill="1" applyBorder="1"/>
    <xf numFmtId="41" fontId="1" fillId="0" borderId="8" xfId="0" applyNumberFormat="1" applyFont="1" applyBorder="1"/>
    <xf numFmtId="41" fontId="10" fillId="2" borderId="8" xfId="0" applyNumberFormat="1" applyFont="1" applyFill="1" applyBorder="1"/>
    <xf numFmtId="41" fontId="10" fillId="0" borderId="8" xfId="0" applyNumberFormat="1" applyFont="1" applyBorder="1"/>
    <xf numFmtId="41" fontId="18" fillId="0" borderId="8" xfId="0" applyNumberFormat="1" applyFont="1" applyBorder="1"/>
    <xf numFmtId="41" fontId="10" fillId="0" borderId="8" xfId="0" applyNumberFormat="1" applyFont="1" applyFill="1" applyBorder="1"/>
    <xf numFmtId="41" fontId="10" fillId="0" borderId="10" xfId="0" applyNumberFormat="1" applyFont="1" applyBorder="1"/>
    <xf numFmtId="41" fontId="10" fillId="0" borderId="11" xfId="0" applyNumberFormat="1" applyFont="1" applyBorder="1"/>
    <xf numFmtId="0" fontId="16" fillId="2" borderId="7" xfId="0" applyFont="1" applyFill="1" applyBorder="1" applyAlignment="1">
      <alignment vertical="center"/>
    </xf>
    <xf numFmtId="0" fontId="16" fillId="0" borderId="9" xfId="0" applyFont="1" applyBorder="1" applyAlignment="1">
      <alignment vertical="center"/>
    </xf>
    <xf numFmtId="41" fontId="17" fillId="0" borderId="10" xfId="0" applyNumberFormat="1" applyFont="1" applyFill="1" applyBorder="1" applyAlignment="1">
      <alignment horizontal="center" vertical="center"/>
    </xf>
    <xf numFmtId="41" fontId="10" fillId="0" borderId="14" xfId="0" applyNumberFormat="1" applyFont="1" applyBorder="1"/>
    <xf numFmtId="3" fontId="5" fillId="0" borderId="21" xfId="0" applyNumberFormat="1" applyFont="1" applyBorder="1"/>
    <xf numFmtId="41" fontId="1" fillId="0" borderId="10" xfId="0" applyNumberFormat="1" applyFont="1" applyBorder="1"/>
    <xf numFmtId="3" fontId="17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/>
    <xf numFmtId="3" fontId="1" fillId="0" borderId="14" xfId="0" applyNumberFormat="1" applyFont="1" applyBorder="1"/>
    <xf numFmtId="41" fontId="1" fillId="0" borderId="17" xfId="0" applyNumberFormat="1" applyFont="1" applyBorder="1"/>
    <xf numFmtId="41" fontId="1" fillId="0" borderId="19" xfId="0" applyNumberFormat="1" applyFont="1" applyBorder="1"/>
    <xf numFmtId="0" fontId="17" fillId="0" borderId="7" xfId="0" applyFont="1" applyFill="1" applyBorder="1" applyAlignment="1">
      <alignment vertical="center"/>
    </xf>
    <xf numFmtId="41" fontId="19" fillId="0" borderId="13" xfId="0" applyNumberFormat="1" applyFont="1" applyFill="1" applyBorder="1"/>
    <xf numFmtId="0" fontId="8" fillId="0" borderId="0" xfId="0" applyFont="1" applyBorder="1" applyAlignment="1"/>
    <xf numFmtId="41" fontId="11" fillId="0" borderId="7" xfId="0" applyNumberFormat="1" applyFont="1" applyBorder="1" applyAlignment="1">
      <alignment horizontal="left"/>
    </xf>
    <xf numFmtId="41" fontId="11" fillId="2" borderId="7" xfId="0" applyNumberFormat="1" applyFont="1" applyFill="1" applyBorder="1" applyAlignment="1">
      <alignment horizontal="left"/>
    </xf>
    <xf numFmtId="41" fontId="14" fillId="0" borderId="7" xfId="0" applyNumberFormat="1" applyFont="1" applyBorder="1" applyAlignment="1">
      <alignment vertical="center"/>
    </xf>
    <xf numFmtId="41" fontId="16" fillId="0" borderId="7" xfId="0" applyNumberFormat="1" applyFont="1" applyFill="1" applyBorder="1" applyAlignment="1">
      <alignment vertical="center"/>
    </xf>
    <xf numFmtId="41" fontId="16" fillId="0" borderId="7" xfId="0" applyNumberFormat="1" applyFont="1" applyBorder="1" applyAlignment="1">
      <alignment vertical="center"/>
    </xf>
    <xf numFmtId="41" fontId="16" fillId="2" borderId="7" xfId="0" applyNumberFormat="1" applyFont="1" applyFill="1" applyBorder="1" applyAlignment="1">
      <alignment vertical="center"/>
    </xf>
    <xf numFmtId="41" fontId="16" fillId="0" borderId="9" xfId="0" applyNumberFormat="1" applyFont="1" applyBorder="1" applyAlignment="1">
      <alignment vertical="center"/>
    </xf>
    <xf numFmtId="41" fontId="1" fillId="0" borderId="14" xfId="0" applyNumberFormat="1" applyFont="1" applyBorder="1"/>
    <xf numFmtId="41" fontId="15" fillId="0" borderId="13" xfId="1" applyNumberFormat="1" applyFont="1" applyFill="1" applyBorder="1" applyAlignment="1">
      <alignment horizontal="right"/>
    </xf>
    <xf numFmtId="41" fontId="15" fillId="0" borderId="13" xfId="0" applyNumberFormat="1" applyFont="1" applyFill="1" applyBorder="1" applyAlignment="1">
      <alignment horizontal="right" vertical="center"/>
    </xf>
    <xf numFmtId="41" fontId="10" fillId="0" borderId="20" xfId="0" applyNumberFormat="1" applyFont="1" applyBorder="1"/>
    <xf numFmtId="41" fontId="1" fillId="0" borderId="22" xfId="0" applyNumberFormat="1" applyFont="1" applyBorder="1"/>
    <xf numFmtId="41" fontId="14" fillId="0" borderId="7" xfId="0" applyNumberFormat="1" applyFont="1" applyBorder="1" applyAlignment="1">
      <alignment vertical="center" wrapText="1"/>
    </xf>
    <xf numFmtId="41" fontId="11" fillId="0" borderId="16" xfId="0" applyNumberFormat="1" applyFont="1" applyBorder="1" applyAlignment="1">
      <alignment horizontal="left"/>
    </xf>
    <xf numFmtId="41" fontId="13" fillId="0" borderId="17" xfId="0" applyNumberFormat="1" applyFont="1" applyBorder="1"/>
    <xf numFmtId="41" fontId="11" fillId="0" borderId="17" xfId="0" applyNumberFormat="1" applyFont="1" applyBorder="1" applyAlignment="1">
      <alignment horizontal="center"/>
    </xf>
    <xf numFmtId="41" fontId="11" fillId="0" borderId="11" xfId="0" applyNumberFormat="1" applyFont="1" applyBorder="1"/>
    <xf numFmtId="41" fontId="11" fillId="0" borderId="14" xfId="0" applyNumberFormat="1" applyFont="1" applyBorder="1"/>
    <xf numFmtId="41" fontId="11" fillId="0" borderId="9" xfId="0" applyNumberFormat="1" applyFont="1" applyBorder="1" applyAlignment="1">
      <alignment horizontal="center"/>
    </xf>
    <xf numFmtId="41" fontId="11" fillId="0" borderId="16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10" xfId="0" applyFont="1" applyBorder="1"/>
    <xf numFmtId="0" fontId="11" fillId="0" borderId="11" xfId="0" applyFont="1" applyBorder="1"/>
    <xf numFmtId="0" fontId="11" fillId="0" borderId="14" xfId="0" applyFont="1" applyBorder="1"/>
    <xf numFmtId="0" fontId="11" fillId="0" borderId="9" xfId="0" applyFont="1" applyBorder="1" applyAlignment="1">
      <alignment horizontal="center"/>
    </xf>
    <xf numFmtId="41" fontId="11" fillId="0" borderId="17" xfId="0" applyNumberFormat="1" applyFont="1" applyBorder="1"/>
    <xf numFmtId="41" fontId="11" fillId="0" borderId="22" xfId="0" applyNumberFormat="1" applyFont="1" applyBorder="1"/>
    <xf numFmtId="41" fontId="11" fillId="0" borderId="19" xfId="0" applyNumberFormat="1" applyFont="1" applyBorder="1"/>
    <xf numFmtId="0" fontId="11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9" fillId="2" borderId="1" xfId="0" applyFont="1" applyFill="1" applyBorder="1"/>
    <xf numFmtId="0" fontId="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Fill="1" applyBorder="1"/>
    <xf numFmtId="0" fontId="19" fillId="0" borderId="1" xfId="0" applyFont="1" applyFill="1" applyBorder="1"/>
    <xf numFmtId="41" fontId="19" fillId="2" borderId="1" xfId="0" applyNumberFormat="1" applyFont="1" applyFill="1" applyBorder="1"/>
    <xf numFmtId="41" fontId="18" fillId="0" borderId="1" xfId="0" applyNumberFormat="1" applyFont="1" applyFill="1" applyBorder="1"/>
    <xf numFmtId="41" fontId="11" fillId="0" borderId="23" xfId="0" applyNumberFormat="1" applyFont="1" applyBorder="1" applyAlignment="1">
      <alignment horizontal="center"/>
    </xf>
    <xf numFmtId="41" fontId="11" fillId="0" borderId="24" xfId="0" applyNumberFormat="1" applyFont="1" applyBorder="1" applyAlignment="1">
      <alignment horizontal="center"/>
    </xf>
    <xf numFmtId="41" fontId="11" fillId="2" borderId="24" xfId="0" applyNumberFormat="1" applyFont="1" applyFill="1" applyBorder="1"/>
    <xf numFmtId="41" fontId="15" fillId="0" borderId="24" xfId="2" applyNumberFormat="1" applyFont="1" applyFill="1" applyBorder="1" applyAlignment="1">
      <alignment horizontal="right" vertical="center"/>
    </xf>
    <xf numFmtId="41" fontId="15" fillId="0" borderId="24" xfId="0" applyNumberFormat="1" applyFont="1" applyFill="1" applyBorder="1" applyAlignment="1">
      <alignment horizontal="right" vertical="center"/>
    </xf>
    <xf numFmtId="41" fontId="17" fillId="0" borderId="24" xfId="0" applyNumberFormat="1" applyFont="1" applyFill="1" applyBorder="1" applyAlignment="1">
      <alignment horizontal="right" vertical="center"/>
    </xf>
    <xf numFmtId="41" fontId="15" fillId="0" borderId="24" xfId="1" applyNumberFormat="1" applyFont="1" applyFill="1" applyBorder="1" applyAlignment="1">
      <alignment horizontal="right"/>
    </xf>
    <xf numFmtId="41" fontId="13" fillId="0" borderId="24" xfId="0" applyNumberFormat="1" applyFont="1" applyBorder="1"/>
    <xf numFmtId="41" fontId="13" fillId="0" borderId="25" xfId="0" applyNumberFormat="1" applyFont="1" applyBorder="1"/>
    <xf numFmtId="41" fontId="11" fillId="0" borderId="26" xfId="0" applyNumberFormat="1" applyFont="1" applyBorder="1" applyAlignment="1">
      <alignment vertical="top"/>
    </xf>
    <xf numFmtId="41" fontId="11" fillId="0" borderId="27" xfId="0" applyNumberFormat="1" applyFont="1" applyBorder="1" applyAlignment="1">
      <alignment horizontal="center"/>
    </xf>
    <xf numFmtId="41" fontId="11" fillId="0" borderId="3" xfId="0" applyNumberFormat="1" applyFont="1" applyBorder="1" applyAlignment="1"/>
    <xf numFmtId="41" fontId="13" fillId="0" borderId="24" xfId="0" applyNumberFormat="1" applyFont="1" applyBorder="1" applyAlignment="1">
      <alignment horizontal="center"/>
    </xf>
    <xf numFmtId="41" fontId="11" fillId="0" borderId="25" xfId="0" applyNumberFormat="1" applyFont="1" applyBorder="1"/>
    <xf numFmtId="0" fontId="11" fillId="0" borderId="0" xfId="0" applyFont="1"/>
    <xf numFmtId="0" fontId="10" fillId="0" borderId="0" xfId="0" applyFont="1"/>
    <xf numFmtId="0" fontId="11" fillId="0" borderId="5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5" xfId="0" applyFont="1" applyBorder="1" applyAlignment="1">
      <alignment horizontal="center" vertical="top"/>
    </xf>
    <xf numFmtId="0" fontId="11" fillId="0" borderId="18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41" fontId="11" fillId="0" borderId="4" xfId="0" applyNumberFormat="1" applyFont="1" applyBorder="1" applyAlignment="1">
      <alignment horizontal="center" vertical="top"/>
    </xf>
    <xf numFmtId="41" fontId="11" fillId="0" borderId="9" xfId="0" applyNumberFormat="1" applyFont="1" applyBorder="1" applyAlignment="1">
      <alignment horizontal="center" vertical="top"/>
    </xf>
    <xf numFmtId="41" fontId="11" fillId="0" borderId="5" xfId="0" applyNumberFormat="1" applyFont="1" applyBorder="1" applyAlignment="1">
      <alignment horizontal="center"/>
    </xf>
    <xf numFmtId="41" fontId="11" fillId="0" borderId="12" xfId="0" applyNumberFormat="1" applyFont="1" applyBorder="1" applyAlignment="1">
      <alignment horizontal="center"/>
    </xf>
    <xf numFmtId="41" fontId="11" fillId="0" borderId="4" xfId="0" applyNumberFormat="1" applyFont="1" applyBorder="1" applyAlignment="1">
      <alignment horizontal="center"/>
    </xf>
    <xf numFmtId="41" fontId="11" fillId="0" borderId="6" xfId="0" applyNumberFormat="1" applyFont="1" applyBorder="1" applyAlignment="1">
      <alignment horizontal="center"/>
    </xf>
  </cellXfs>
  <cellStyles count="3">
    <cellStyle name="Ezres" xfId="2" builtinId="3"/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Layout" zoomScale="85" zoomScaleNormal="100" zoomScalePageLayoutView="85" workbookViewId="0">
      <selection activeCell="A30" sqref="A30"/>
    </sheetView>
  </sheetViews>
  <sheetFormatPr defaultRowHeight="15.6" x14ac:dyDescent="0.3"/>
  <cols>
    <col min="1" max="1" width="44.5" customWidth="1"/>
    <col min="2" max="2" width="13.19921875" customWidth="1"/>
    <col min="3" max="3" width="12" customWidth="1"/>
    <col min="4" max="4" width="12.59765625" customWidth="1"/>
    <col min="5" max="5" width="11.59765625" customWidth="1"/>
    <col min="6" max="6" width="12.69921875" customWidth="1"/>
    <col min="7" max="7" width="13.09765625" customWidth="1"/>
  </cols>
  <sheetData>
    <row r="1" spans="1:7" x14ac:dyDescent="0.3">
      <c r="A1" s="140" t="s">
        <v>20</v>
      </c>
      <c r="B1" s="19"/>
      <c r="C1" s="20"/>
      <c r="D1" s="21"/>
      <c r="E1" s="21"/>
      <c r="F1" s="21"/>
      <c r="G1" s="21"/>
    </row>
    <row r="2" spans="1:7" x14ac:dyDescent="0.3">
      <c r="A2" s="140" t="s">
        <v>19</v>
      </c>
      <c r="B2" s="22"/>
      <c r="C2" s="23"/>
      <c r="D2" s="23"/>
      <c r="E2" s="21"/>
      <c r="F2" s="21"/>
      <c r="G2" s="21"/>
    </row>
    <row r="3" spans="1:7" ht="16.2" thickBot="1" x14ac:dyDescent="0.35">
      <c r="A3" s="21"/>
      <c r="B3" s="21"/>
      <c r="C3" s="23"/>
      <c r="D3" s="23"/>
      <c r="E3" s="21"/>
      <c r="F3" s="21"/>
      <c r="G3" s="21"/>
    </row>
    <row r="4" spans="1:7" x14ac:dyDescent="0.3">
      <c r="A4" s="169" t="s">
        <v>18</v>
      </c>
      <c r="B4" s="165" t="s">
        <v>59</v>
      </c>
      <c r="C4" s="165"/>
      <c r="D4" s="166"/>
      <c r="E4" s="167" t="s">
        <v>60</v>
      </c>
      <c r="F4" s="165"/>
      <c r="G4" s="168"/>
    </row>
    <row r="5" spans="1:7" ht="16.2" thickBot="1" x14ac:dyDescent="0.35">
      <c r="A5" s="170"/>
      <c r="B5" s="132" t="s">
        <v>40</v>
      </c>
      <c r="C5" s="133" t="s">
        <v>31</v>
      </c>
      <c r="D5" s="135" t="s">
        <v>16</v>
      </c>
      <c r="E5" s="136" t="s">
        <v>40</v>
      </c>
      <c r="F5" s="133" t="s">
        <v>31</v>
      </c>
      <c r="G5" s="134" t="s">
        <v>16</v>
      </c>
    </row>
    <row r="6" spans="1:7" x14ac:dyDescent="0.3">
      <c r="A6" s="131" t="s">
        <v>28</v>
      </c>
      <c r="B6" s="126">
        <f>7216042+984239+935563+1281925</f>
        <v>10417769</v>
      </c>
      <c r="C6" s="137">
        <v>0</v>
      </c>
      <c r="D6" s="138">
        <f>SUM(B6:C6)</f>
        <v>10417769</v>
      </c>
      <c r="E6" s="130">
        <v>0</v>
      </c>
      <c r="F6" s="137"/>
      <c r="G6" s="139">
        <f>SUM(E6:F6)</f>
        <v>0</v>
      </c>
    </row>
    <row r="7" spans="1:7" x14ac:dyDescent="0.3">
      <c r="A7" s="26" t="s">
        <v>29</v>
      </c>
      <c r="B7" s="35">
        <v>0</v>
      </c>
      <c r="C7" s="36">
        <v>13913539.508290868</v>
      </c>
      <c r="D7" s="37">
        <f>SUM(B7:C7)</f>
        <v>13913539.508290868</v>
      </c>
      <c r="E7" s="38">
        <v>0</v>
      </c>
      <c r="F7" s="36">
        <v>14665567</v>
      </c>
      <c r="G7" s="39">
        <f>SUM(E7:F7)</f>
        <v>14665567</v>
      </c>
    </row>
    <row r="8" spans="1:7" x14ac:dyDescent="0.3">
      <c r="A8" s="27" t="s">
        <v>47</v>
      </c>
      <c r="B8" s="40">
        <f>SUM(B6:B7)</f>
        <v>10417769</v>
      </c>
      <c r="C8" s="41">
        <f>SUM(C6:C7)</f>
        <v>13913539.508290868</v>
      </c>
      <c r="D8" s="42">
        <f>SUM(B8:C8)</f>
        <v>24331308.508290868</v>
      </c>
      <c r="E8" s="43">
        <f>SUM(E6:E7)</f>
        <v>0</v>
      </c>
      <c r="F8" s="41">
        <f>SUM(F6:F7)</f>
        <v>14665567</v>
      </c>
      <c r="G8" s="44">
        <f>SUM(E8:F8)</f>
        <v>14665567</v>
      </c>
    </row>
    <row r="9" spans="1:7" ht="28.8" x14ac:dyDescent="0.3">
      <c r="A9" s="28" t="s">
        <v>52</v>
      </c>
      <c r="B9" s="45">
        <f>300000+1000000</f>
        <v>1300000</v>
      </c>
      <c r="C9" s="46">
        <v>1859000</v>
      </c>
      <c r="D9" s="47">
        <f>SUM(B9:C9)</f>
        <v>3159000</v>
      </c>
      <c r="E9" s="48">
        <v>0</v>
      </c>
      <c r="F9" s="46">
        <v>1530227</v>
      </c>
      <c r="G9" s="49">
        <f>SUM(E9:F9)</f>
        <v>1530227</v>
      </c>
    </row>
    <row r="10" spans="1:7" x14ac:dyDescent="0.3">
      <c r="A10" s="29" t="s">
        <v>45</v>
      </c>
      <c r="B10" s="50">
        <v>0</v>
      </c>
      <c r="C10" s="46">
        <v>218000</v>
      </c>
      <c r="D10" s="47">
        <f t="shared" ref="D10:D13" si="0">SUM(B10:C10)</f>
        <v>218000</v>
      </c>
      <c r="E10" s="51">
        <v>0</v>
      </c>
      <c r="F10" s="46">
        <v>2484646</v>
      </c>
      <c r="G10" s="49">
        <f t="shared" ref="G10:G13" si="1">SUM(E10:F10)</f>
        <v>2484646</v>
      </c>
    </row>
    <row r="11" spans="1:7" ht="28.8" x14ac:dyDescent="0.3">
      <c r="A11" s="28" t="s">
        <v>53</v>
      </c>
      <c r="B11" s="50">
        <f>1300000+1000000</f>
        <v>2300000</v>
      </c>
      <c r="C11" s="46">
        <v>1168328</v>
      </c>
      <c r="D11" s="47">
        <f t="shared" si="0"/>
        <v>3468328</v>
      </c>
      <c r="E11" s="51">
        <v>0</v>
      </c>
      <c r="F11" s="46">
        <v>102111</v>
      </c>
      <c r="G11" s="49">
        <f t="shared" si="1"/>
        <v>102111</v>
      </c>
    </row>
    <row r="12" spans="1:7" x14ac:dyDescent="0.3">
      <c r="A12" s="29" t="s">
        <v>3</v>
      </c>
      <c r="B12" s="50">
        <v>0</v>
      </c>
      <c r="C12" s="46">
        <v>0</v>
      </c>
      <c r="D12" s="47">
        <f t="shared" si="0"/>
        <v>0</v>
      </c>
      <c r="E12" s="51">
        <v>0</v>
      </c>
      <c r="F12" s="46">
        <v>0</v>
      </c>
      <c r="G12" s="49">
        <f t="shared" si="1"/>
        <v>0</v>
      </c>
    </row>
    <row r="13" spans="1:7" x14ac:dyDescent="0.3">
      <c r="A13" s="30" t="s">
        <v>4</v>
      </c>
      <c r="B13" s="52">
        <f>SUM(B9:B12)</f>
        <v>3600000</v>
      </c>
      <c r="C13" s="36">
        <f>SUM(C9:C12)</f>
        <v>3245328</v>
      </c>
      <c r="D13" s="37">
        <f t="shared" si="0"/>
        <v>6845328</v>
      </c>
      <c r="E13" s="53">
        <f>SUM(E9:E12)</f>
        <v>0</v>
      </c>
      <c r="F13" s="36">
        <f>SUM(F9:F12)</f>
        <v>4116984</v>
      </c>
      <c r="G13" s="39">
        <f t="shared" si="1"/>
        <v>4116984</v>
      </c>
    </row>
    <row r="14" spans="1:7" x14ac:dyDescent="0.3">
      <c r="A14" s="28" t="s">
        <v>41</v>
      </c>
      <c r="B14" s="54">
        <v>1430000</v>
      </c>
      <c r="C14" s="46">
        <f>4908093+300000</f>
        <v>5208093</v>
      </c>
      <c r="D14" s="47">
        <f>SUM(B14:C14)</f>
        <v>6638093</v>
      </c>
      <c r="E14" s="55">
        <v>0</v>
      </c>
      <c r="F14" s="46">
        <v>5019118</v>
      </c>
      <c r="G14" s="49">
        <f>SUM(E14:F14)</f>
        <v>5019118</v>
      </c>
    </row>
    <row r="15" spans="1:7" x14ac:dyDescent="0.3">
      <c r="A15" s="29" t="s">
        <v>61</v>
      </c>
      <c r="B15" s="50">
        <v>200000</v>
      </c>
      <c r="C15" s="46">
        <v>450000</v>
      </c>
      <c r="D15" s="47">
        <f t="shared" ref="D15:D16" si="2">SUM(B15:C15)</f>
        <v>650000</v>
      </c>
      <c r="E15" s="51">
        <v>0</v>
      </c>
      <c r="F15" s="46">
        <v>605193</v>
      </c>
      <c r="G15" s="49">
        <f t="shared" ref="G15:G16" si="3">SUM(E15:F15)</f>
        <v>605193</v>
      </c>
    </row>
    <row r="16" spans="1:7" x14ac:dyDescent="0.3">
      <c r="A16" s="29" t="s">
        <v>7</v>
      </c>
      <c r="B16" s="54">
        <v>386100</v>
      </c>
      <c r="C16" s="46">
        <v>1180935</v>
      </c>
      <c r="D16" s="47">
        <f t="shared" si="2"/>
        <v>1567035</v>
      </c>
      <c r="E16" s="55">
        <v>0</v>
      </c>
      <c r="F16" s="46">
        <v>1452398</v>
      </c>
      <c r="G16" s="49">
        <f t="shared" si="3"/>
        <v>1452398</v>
      </c>
    </row>
    <row r="17" spans="1:7" x14ac:dyDescent="0.3">
      <c r="A17" s="29" t="s">
        <v>8</v>
      </c>
      <c r="B17" s="50">
        <v>355000</v>
      </c>
      <c r="C17" s="46">
        <v>0</v>
      </c>
      <c r="D17" s="47">
        <f>SUM(B17:C17)</f>
        <v>355000</v>
      </c>
      <c r="E17" s="51">
        <v>0</v>
      </c>
      <c r="F17" s="46">
        <v>0</v>
      </c>
      <c r="G17" s="49">
        <f>SUM(E17:F17)</f>
        <v>0</v>
      </c>
    </row>
    <row r="18" spans="1:7" x14ac:dyDescent="0.3">
      <c r="A18" s="29" t="s">
        <v>34</v>
      </c>
      <c r="B18" s="50">
        <v>405000</v>
      </c>
      <c r="C18" s="46">
        <v>400000</v>
      </c>
      <c r="D18" s="47">
        <f>SUM(B18:C18)</f>
        <v>805000</v>
      </c>
      <c r="E18" s="51">
        <v>0</v>
      </c>
      <c r="F18" s="46">
        <v>0</v>
      </c>
      <c r="G18" s="49">
        <f>SUM(E18:F18)</f>
        <v>0</v>
      </c>
    </row>
    <row r="19" spans="1:7" x14ac:dyDescent="0.3">
      <c r="A19" s="30" t="s">
        <v>10</v>
      </c>
      <c r="B19" s="52">
        <f t="shared" ref="B19:G19" si="4">SUM(B14:B18)</f>
        <v>2776100</v>
      </c>
      <c r="C19" s="36">
        <f t="shared" si="4"/>
        <v>7239028</v>
      </c>
      <c r="D19" s="37">
        <f t="shared" si="4"/>
        <v>10015128</v>
      </c>
      <c r="E19" s="53">
        <f t="shared" si="4"/>
        <v>0</v>
      </c>
      <c r="F19" s="36">
        <f t="shared" si="4"/>
        <v>7076709</v>
      </c>
      <c r="G19" s="39">
        <f t="shared" si="4"/>
        <v>7076709</v>
      </c>
    </row>
    <row r="20" spans="1:7" x14ac:dyDescent="0.3">
      <c r="A20" s="29" t="s">
        <v>17</v>
      </c>
      <c r="B20" s="50">
        <v>0</v>
      </c>
      <c r="C20" s="46">
        <v>0</v>
      </c>
      <c r="D20" s="47">
        <v>0</v>
      </c>
      <c r="E20" s="51">
        <v>0</v>
      </c>
      <c r="F20" s="46">
        <v>12144</v>
      </c>
      <c r="G20" s="49">
        <f t="shared" ref="G20" si="5">SUM(E20:F20)</f>
        <v>12144</v>
      </c>
    </row>
    <row r="21" spans="1:7" x14ac:dyDescent="0.3">
      <c r="A21" s="31" t="s">
        <v>11</v>
      </c>
      <c r="B21" s="52">
        <f>B13+B19++B20</f>
        <v>6376100</v>
      </c>
      <c r="C21" s="56">
        <f>C13+C19</f>
        <v>10484356</v>
      </c>
      <c r="D21" s="57">
        <f>SUM(B21:C21)</f>
        <v>16860456</v>
      </c>
      <c r="E21" s="53">
        <f>E13+E19++E20</f>
        <v>0</v>
      </c>
      <c r="F21" s="56">
        <f>F13+F19+F20</f>
        <v>11205837</v>
      </c>
      <c r="G21" s="58">
        <f>SUM(E21:F21)</f>
        <v>11205837</v>
      </c>
    </row>
    <row r="22" spans="1:7" x14ac:dyDescent="0.3">
      <c r="A22" s="29" t="s">
        <v>12</v>
      </c>
      <c r="B22" s="45">
        <v>0</v>
      </c>
      <c r="C22" s="46">
        <v>0</v>
      </c>
      <c r="D22" s="47">
        <v>0</v>
      </c>
      <c r="E22" s="48">
        <v>0</v>
      </c>
      <c r="F22" s="46">
        <v>697280</v>
      </c>
      <c r="G22" s="49">
        <f t="shared" ref="G22" si="6">SUM(E22:F22)</f>
        <v>697280</v>
      </c>
    </row>
    <row r="23" spans="1:7" x14ac:dyDescent="0.3">
      <c r="A23" s="30" t="s">
        <v>13</v>
      </c>
      <c r="B23" s="52">
        <f t="shared" ref="B23:G23" si="7">SUM(B21:B22)</f>
        <v>6376100</v>
      </c>
      <c r="C23" s="36">
        <f t="shared" si="7"/>
        <v>10484356</v>
      </c>
      <c r="D23" s="37">
        <f t="shared" si="7"/>
        <v>16860456</v>
      </c>
      <c r="E23" s="53">
        <f t="shared" si="7"/>
        <v>0</v>
      </c>
      <c r="F23" s="36">
        <f t="shared" si="7"/>
        <v>11903117</v>
      </c>
      <c r="G23" s="39">
        <f t="shared" si="7"/>
        <v>11903117</v>
      </c>
    </row>
    <row r="24" spans="1:7" x14ac:dyDescent="0.3">
      <c r="A24" s="29" t="s">
        <v>14</v>
      </c>
      <c r="B24" s="50">
        <f>B23/16042008*2113260</f>
        <v>839942.05002266553</v>
      </c>
      <c r="C24" s="46">
        <f>C21/64999281*21259719</f>
        <v>3429183.5082908687</v>
      </c>
      <c r="D24" s="47">
        <f>SUM(B24:C24)</f>
        <v>4269125.5583135346</v>
      </c>
      <c r="E24" s="51">
        <f>E23/16042008*2113260</f>
        <v>0</v>
      </c>
      <c r="F24" s="46">
        <v>2762450</v>
      </c>
      <c r="G24" s="49">
        <f>SUM(E24:F24)</f>
        <v>2762450</v>
      </c>
    </row>
    <row r="25" spans="1:7" x14ac:dyDescent="0.3">
      <c r="A25" s="30" t="s">
        <v>15</v>
      </c>
      <c r="B25" s="52">
        <f t="shared" ref="B25:G25" si="8">SUM(B23:B24)</f>
        <v>7216042.0500226654</v>
      </c>
      <c r="C25" s="36">
        <f t="shared" si="8"/>
        <v>13913539.508290868</v>
      </c>
      <c r="D25" s="37">
        <f t="shared" si="8"/>
        <v>21129581.558313534</v>
      </c>
      <c r="E25" s="53">
        <f t="shared" si="8"/>
        <v>0</v>
      </c>
      <c r="F25" s="36">
        <f t="shared" si="8"/>
        <v>14665567</v>
      </c>
      <c r="G25" s="39">
        <f t="shared" si="8"/>
        <v>14665567</v>
      </c>
    </row>
    <row r="26" spans="1:7" x14ac:dyDescent="0.3">
      <c r="A26" s="32" t="s">
        <v>50</v>
      </c>
      <c r="B26" s="46">
        <f>(C13+C18+3465050)*0.27+1281925</f>
        <v>3201727.06</v>
      </c>
      <c r="C26" s="46">
        <v>0</v>
      </c>
      <c r="D26" s="47">
        <f>SUM(B26:C26)</f>
        <v>3201727.06</v>
      </c>
      <c r="E26" s="59">
        <v>0</v>
      </c>
      <c r="F26" s="46">
        <v>0</v>
      </c>
      <c r="G26" s="49">
        <f>SUM(E26:F26)</f>
        <v>0</v>
      </c>
    </row>
    <row r="27" spans="1:7" x14ac:dyDescent="0.3">
      <c r="A27" s="33" t="s">
        <v>55</v>
      </c>
      <c r="B27" s="41">
        <f t="shared" ref="B27:G27" si="9">SUM(B25:B26)</f>
        <v>10417769.110022666</v>
      </c>
      <c r="C27" s="41">
        <f t="shared" si="9"/>
        <v>13913539.508290868</v>
      </c>
      <c r="D27" s="42">
        <f t="shared" si="9"/>
        <v>24331308.618313532</v>
      </c>
      <c r="E27" s="60">
        <f t="shared" si="9"/>
        <v>0</v>
      </c>
      <c r="F27" s="41">
        <f t="shared" si="9"/>
        <v>14665567</v>
      </c>
      <c r="G27" s="44">
        <f t="shared" si="9"/>
        <v>14665567</v>
      </c>
    </row>
    <row r="28" spans="1:7" ht="16.2" thickBot="1" x14ac:dyDescent="0.35">
      <c r="A28" s="34" t="s">
        <v>51</v>
      </c>
      <c r="B28" s="65">
        <f>B8-B27</f>
        <v>-0.11002266593277454</v>
      </c>
      <c r="C28" s="66">
        <f t="shared" ref="C28:D28" si="10">C8-C27</f>
        <v>0</v>
      </c>
      <c r="D28" s="67">
        <f t="shared" si="10"/>
        <v>-0.11002266407012939</v>
      </c>
      <c r="E28" s="63">
        <f>E8-E27</f>
        <v>0</v>
      </c>
      <c r="F28" s="62">
        <f t="shared" ref="F28" si="11">F8-F27</f>
        <v>0</v>
      </c>
      <c r="G28" s="64">
        <v>0</v>
      </c>
    </row>
    <row r="29" spans="1:7" x14ac:dyDescent="0.3">
      <c r="A29" s="24"/>
      <c r="B29" s="24"/>
      <c r="C29" s="24"/>
      <c r="D29" s="24"/>
      <c r="E29" s="21"/>
      <c r="F29" s="21"/>
      <c r="G29" s="21"/>
    </row>
    <row r="30" spans="1:7" x14ac:dyDescent="0.3">
      <c r="A30" s="1" t="s">
        <v>64</v>
      </c>
      <c r="B30" s="25">
        <v>4716</v>
      </c>
      <c r="C30" s="163"/>
      <c r="D30" s="163"/>
      <c r="E30" s="164"/>
      <c r="F30" s="164"/>
      <c r="G30" s="21"/>
    </row>
    <row r="31" spans="1:7" x14ac:dyDescent="0.3">
      <c r="A31" s="11"/>
      <c r="B31" s="10"/>
      <c r="C31" s="9"/>
      <c r="D31" s="9"/>
    </row>
  </sheetData>
  <mergeCells count="3">
    <mergeCell ref="B4:D4"/>
    <mergeCell ref="E4:G4"/>
    <mergeCell ref="A4:A5"/>
  </mergeCells>
  <pageMargins left="0.7" right="0.7" top="0.60049019607843135" bottom="0.625" header="0.3" footer="0.3"/>
  <pageSetup paperSize="9" orientation="landscape" r:id="rId1"/>
  <headerFooter>
    <oddHeader xml:space="preserve">&amp;R1/a melléklet
</oddHeader>
    <oddFooter>&amp;C
Nagykovácsi Településüzemeltetési Közhasznú Nonprofit Kft.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view="pageLayout" topLeftCell="A15" zoomScaleNormal="100" workbookViewId="0">
      <selection activeCell="E27" sqref="E27"/>
    </sheetView>
  </sheetViews>
  <sheetFormatPr defaultRowHeight="15.6" x14ac:dyDescent="0.3"/>
  <cols>
    <col min="1" max="1" width="38.69921875" customWidth="1"/>
    <col min="2" max="3" width="12.3984375" customWidth="1"/>
    <col min="4" max="4" width="14.296875" customWidth="1"/>
    <col min="5" max="7" width="12.3984375" customWidth="1"/>
    <col min="8" max="8" width="14.8984375" customWidth="1"/>
    <col min="10" max="10" width="11.8984375" customWidth="1"/>
  </cols>
  <sheetData>
    <row r="1" spans="1:10" x14ac:dyDescent="0.3">
      <c r="A1" s="12" t="s">
        <v>46</v>
      </c>
    </row>
    <row r="2" spans="1:10" ht="16.2" thickBot="1" x14ac:dyDescent="0.35"/>
    <row r="3" spans="1:10" x14ac:dyDescent="0.3">
      <c r="A3" s="173" t="s">
        <v>18</v>
      </c>
      <c r="B3" s="175" t="s">
        <v>59</v>
      </c>
      <c r="C3" s="175"/>
      <c r="D3" s="176"/>
      <c r="E3" s="177" t="s">
        <v>60</v>
      </c>
      <c r="F3" s="175"/>
      <c r="G3" s="178"/>
    </row>
    <row r="4" spans="1:10" ht="16.2" thickBot="1" x14ac:dyDescent="0.35">
      <c r="A4" s="174"/>
      <c r="B4" s="66" t="s">
        <v>40</v>
      </c>
      <c r="C4" s="62" t="s">
        <v>31</v>
      </c>
      <c r="D4" s="128" t="s">
        <v>16</v>
      </c>
      <c r="E4" s="129" t="s">
        <v>40</v>
      </c>
      <c r="F4" s="62" t="s">
        <v>31</v>
      </c>
      <c r="G4" s="127" t="s">
        <v>16</v>
      </c>
    </row>
    <row r="5" spans="1:10" x14ac:dyDescent="0.3">
      <c r="A5" s="70" t="s">
        <v>28</v>
      </c>
      <c r="B5" s="72">
        <v>25000000</v>
      </c>
      <c r="C5" s="72">
        <v>0</v>
      </c>
      <c r="D5" s="72">
        <v>25000000</v>
      </c>
      <c r="E5" s="130">
        <v>0</v>
      </c>
      <c r="F5" s="106">
        <v>0</v>
      </c>
      <c r="G5" s="107">
        <f>SUM(E5:F5)</f>
        <v>0</v>
      </c>
    </row>
    <row r="6" spans="1:10" x14ac:dyDescent="0.3">
      <c r="A6" s="70" t="s">
        <v>29</v>
      </c>
      <c r="B6" s="72">
        <v>0</v>
      </c>
      <c r="C6" s="72">
        <v>86259000</v>
      </c>
      <c r="D6" s="72">
        <v>86259000</v>
      </c>
      <c r="E6" s="161">
        <v>2392516</v>
      </c>
      <c r="F6" s="72">
        <f>Köztisztaság!F7+Zöld!F7+Temető!F7+Sport!F7+Játszótér!F7+Konyha!F7+Takarítás!F7+Karbant.!F7+Bérlemény!F7</f>
        <v>86895852</v>
      </c>
      <c r="G6" s="90">
        <f>SUM(E6:F6)</f>
        <v>89288368</v>
      </c>
    </row>
    <row r="7" spans="1:10" x14ac:dyDescent="0.3">
      <c r="A7" s="71" t="s">
        <v>47</v>
      </c>
      <c r="B7" s="73">
        <f t="shared" ref="B7:G7" si="0">SUM(B5:B6)</f>
        <v>25000000</v>
      </c>
      <c r="C7" s="73">
        <f t="shared" si="0"/>
        <v>86259000</v>
      </c>
      <c r="D7" s="73">
        <f t="shared" si="0"/>
        <v>111259000</v>
      </c>
      <c r="E7" s="151">
        <f t="shared" si="0"/>
        <v>2392516</v>
      </c>
      <c r="F7" s="73">
        <f t="shared" si="0"/>
        <v>86895852</v>
      </c>
      <c r="G7" s="91">
        <f t="shared" si="0"/>
        <v>89288368</v>
      </c>
    </row>
    <row r="8" spans="1:10" x14ac:dyDescent="0.3">
      <c r="A8" s="143" t="s">
        <v>37</v>
      </c>
      <c r="B8" s="75">
        <f>300000+238000+305000+50000+303450+500000+1013358+2000000</f>
        <v>4709808</v>
      </c>
      <c r="C8" s="75">
        <f>1859000+991000+344013+385000+165000+708050+1313000+2310000+75000</f>
        <v>8150063</v>
      </c>
      <c r="D8" s="72">
        <f>SUM(B8:C8)</f>
        <v>12859871</v>
      </c>
      <c r="E8" s="152">
        <v>962908</v>
      </c>
      <c r="F8" s="75">
        <f>Köztisztaság!F9+Zöld!F9+Temető!F9+Sport!F9+Játszótér!F9+Konyha!F9+Takarítás!F9+Karbant.!F9+Bérlemény!F9</f>
        <v>8700698</v>
      </c>
      <c r="G8" s="90">
        <f>SUM(E8:F8)</f>
        <v>9663606</v>
      </c>
    </row>
    <row r="9" spans="1:10" ht="28.8" x14ac:dyDescent="0.3">
      <c r="A9" s="143" t="s">
        <v>1</v>
      </c>
      <c r="B9" s="75">
        <f>300000</f>
        <v>300000</v>
      </c>
      <c r="C9" s="75">
        <f>218000+240000+200000+192000+167640</f>
        <v>1017640</v>
      </c>
      <c r="D9" s="72">
        <f t="shared" ref="D9:D12" si="1">SUM(B9:C9)</f>
        <v>1317640</v>
      </c>
      <c r="E9" s="153">
        <v>0</v>
      </c>
      <c r="F9" s="75">
        <f>Köztisztaság!F10+Zöld!F10+Temető!F10+Sport!F10+Játszótér!F10+Konyha!F10+Takarítás!F10+Karbant.!F10+Bérlemény!F10</f>
        <v>10481138</v>
      </c>
      <c r="G9" s="90">
        <f>SUM(E9:F9)</f>
        <v>10481138</v>
      </c>
    </row>
    <row r="10" spans="1:10" x14ac:dyDescent="0.3">
      <c r="A10" s="143" t="s">
        <v>2</v>
      </c>
      <c r="B10" s="72">
        <f>1300000+600000+524000+300000+500000+60000+2000000</f>
        <v>5284000</v>
      </c>
      <c r="C10" s="75">
        <f>1168328+965200+551200+35200+192600+2557000+798000+1351300+90120</f>
        <v>7708948</v>
      </c>
      <c r="D10" s="72">
        <f t="shared" si="1"/>
        <v>12992948</v>
      </c>
      <c r="E10" s="153">
        <v>0</v>
      </c>
      <c r="F10" s="75">
        <f>Köztisztaság!F11+Zöld!F11+Temető!F11+Sport!F11+Játszótér!F11+Konyha!F11+Takarítás!F11+Karbant.!F11+Bérlemény!F11</f>
        <v>204222</v>
      </c>
      <c r="G10" s="90">
        <f>SUM(E10:F10)</f>
        <v>204222</v>
      </c>
    </row>
    <row r="11" spans="1:10" x14ac:dyDescent="0.3">
      <c r="A11" s="143" t="s">
        <v>3</v>
      </c>
      <c r="B11" s="72">
        <v>0</v>
      </c>
      <c r="C11" s="72">
        <v>0</v>
      </c>
      <c r="D11" s="72">
        <f t="shared" si="1"/>
        <v>0</v>
      </c>
      <c r="E11" s="153">
        <v>0</v>
      </c>
      <c r="F11" s="75">
        <f>Köztisztaság!F12+Zöld!F12+Temető!F12+Sport!F12+Játszótér!F12+Konyha!F12+Takarítás!F12+Karbant.!F12+Bérlemény!F12</f>
        <v>0</v>
      </c>
      <c r="G11" s="90">
        <f>SUM(E11:F11)</f>
        <v>0</v>
      </c>
    </row>
    <row r="12" spans="1:10" x14ac:dyDescent="0.3">
      <c r="A12" s="144" t="s">
        <v>4</v>
      </c>
      <c r="B12" s="78">
        <f>SUM(B8:B11)</f>
        <v>10293808</v>
      </c>
      <c r="C12" s="77">
        <f>SUM(C8:C11)</f>
        <v>16876651</v>
      </c>
      <c r="D12" s="78">
        <f t="shared" si="1"/>
        <v>27170459</v>
      </c>
      <c r="E12" s="154">
        <f>SUM(E8:E11)</f>
        <v>962908</v>
      </c>
      <c r="F12" s="77">
        <f>SUM(F8:F11)</f>
        <v>19386058</v>
      </c>
      <c r="G12" s="92">
        <f>SUM(G8:G11)</f>
        <v>20348966</v>
      </c>
      <c r="H12" s="2"/>
    </row>
    <row r="13" spans="1:10" x14ac:dyDescent="0.3">
      <c r="A13" s="143" t="s">
        <v>5</v>
      </c>
      <c r="B13" s="75">
        <f>1430000+1430000</f>
        <v>2860000</v>
      </c>
      <c r="C13" s="75">
        <f>5208093+5208093+1853000+1110000+246375+7348000+7239000+4895250+1017375</f>
        <v>34125186</v>
      </c>
      <c r="D13" s="75">
        <f>SUM(B13:C13)</f>
        <v>36985186</v>
      </c>
      <c r="E13" s="155">
        <v>749195</v>
      </c>
      <c r="F13" s="75">
        <f>Köztisztaság!F14+Zöld!F14+Temető!F14+Sport!F14+Játszótér!F14+Konyha!F14+Takarítás!F14+Karbant.!F14+Bérlemény!F14</f>
        <v>33059666</v>
      </c>
      <c r="G13" s="90">
        <f>SUM(E13:F13)</f>
        <v>33808861</v>
      </c>
      <c r="H13" s="7"/>
      <c r="J13" s="7"/>
    </row>
    <row r="14" spans="1:10" x14ac:dyDescent="0.3">
      <c r="A14" s="143" t="s">
        <v>61</v>
      </c>
      <c r="B14" s="75">
        <f>200000+200000</f>
        <v>400000</v>
      </c>
      <c r="C14" s="75">
        <f>450000+450000+200000+83333+20999+900000+900000+466666+120666</f>
        <v>3591664</v>
      </c>
      <c r="D14" s="75">
        <f t="shared" ref="D14:D18" si="2">SUM(B14:C14)</f>
        <v>3991664</v>
      </c>
      <c r="E14" s="153">
        <v>95640</v>
      </c>
      <c r="F14" s="75">
        <f>Köztisztaság!F15+Zöld!F15+Temető!F15+Sport!F15+Játszótér!F15+Konyha!F15+Takarítás!F15+Karbant.!F15+Bérlemény!F15</f>
        <v>3979042</v>
      </c>
      <c r="G14" s="93">
        <f>SUM(E14:F14)</f>
        <v>4074682</v>
      </c>
      <c r="H14" s="8"/>
    </row>
    <row r="15" spans="1:10" x14ac:dyDescent="0.3">
      <c r="A15" s="143" t="s">
        <v>7</v>
      </c>
      <c r="B15" s="75">
        <f>386100+386100</f>
        <v>772200</v>
      </c>
      <c r="C15" s="75">
        <f>1180925+1180925+500310+299700+66521+1873530+1281218+1902960+274691</f>
        <v>8560780</v>
      </c>
      <c r="D15" s="75">
        <f t="shared" si="2"/>
        <v>9332980</v>
      </c>
      <c r="E15" s="155">
        <v>214428</v>
      </c>
      <c r="F15" s="75">
        <f>Köztisztaság!F16+Zöld!F16+Temető!F16+Sport!F16+Játszótér!F16+Konyha!F16+Takarítás!F16+Karbant.!F16+Bérlemény!F16</f>
        <v>9448384</v>
      </c>
      <c r="G15" s="90">
        <f>SUM(E15:F15)</f>
        <v>9662812</v>
      </c>
      <c r="J15" s="7"/>
    </row>
    <row r="16" spans="1:10" x14ac:dyDescent="0.3">
      <c r="A16" s="143" t="s">
        <v>8</v>
      </c>
      <c r="B16" s="72">
        <v>711000</v>
      </c>
      <c r="C16" s="72">
        <v>0</v>
      </c>
      <c r="D16" s="72">
        <f t="shared" si="2"/>
        <v>711000</v>
      </c>
      <c r="E16" s="153">
        <v>0</v>
      </c>
      <c r="F16" s="75">
        <f>Köztisztaság!F17+Zöld!F17+Temető!F17+Sport!F17+Játszótér!F17+Konyha!F17+Takarítás!F17+Karbant.!F17+Bérlemény!F17</f>
        <v>0</v>
      </c>
      <c r="G16" s="90">
        <v>799815</v>
      </c>
    </row>
    <row r="17" spans="1:10" x14ac:dyDescent="0.3">
      <c r="A17" s="143" t="s">
        <v>38</v>
      </c>
      <c r="B17" s="75">
        <f>405000+100000+500000</f>
        <v>1005000</v>
      </c>
      <c r="C17" s="72">
        <f>400000+245000+140000+112000+683000+265000</f>
        <v>1845000</v>
      </c>
      <c r="D17" s="72">
        <f t="shared" si="2"/>
        <v>2850000</v>
      </c>
      <c r="E17" s="153">
        <v>0</v>
      </c>
      <c r="F17" s="75">
        <f>Köztisztaság!F18+Zöld!F18+Temető!F18+Sport!F18+Játszótér!F18+Konyha!F18+Takarítás!F18+Karbant.!F18+Bérlemény!F18</f>
        <v>0</v>
      </c>
      <c r="G17" s="93">
        <f>SUM(E17:F17)</f>
        <v>0</v>
      </c>
      <c r="J17" s="2"/>
    </row>
    <row r="18" spans="1:10" x14ac:dyDescent="0.3">
      <c r="A18" s="144" t="s">
        <v>10</v>
      </c>
      <c r="B18" s="78">
        <f>SUM(B13:B17)</f>
        <v>5748200</v>
      </c>
      <c r="C18" s="77">
        <f>SUM(C13:C17)</f>
        <v>48122630</v>
      </c>
      <c r="D18" s="78">
        <f t="shared" si="2"/>
        <v>53870830</v>
      </c>
      <c r="E18" s="154">
        <f>SUM(E13:E17)</f>
        <v>1059263</v>
      </c>
      <c r="F18" s="77">
        <f>SUM(F13:F17)</f>
        <v>46487092</v>
      </c>
      <c r="G18" s="92">
        <f>SUM(G13:G17)</f>
        <v>48346170</v>
      </c>
    </row>
    <row r="19" spans="1:10" x14ac:dyDescent="0.3">
      <c r="A19" s="143" t="s">
        <v>17</v>
      </c>
      <c r="B19" s="72">
        <v>0</v>
      </c>
      <c r="C19" s="72">
        <v>0</v>
      </c>
      <c r="D19" s="72">
        <v>0</v>
      </c>
      <c r="E19" s="153">
        <v>0</v>
      </c>
      <c r="F19" s="72">
        <f>Köztisztaság!F20+Zöld!F20+Temető!F20+Sport!F20+Játszótér!F20+Konyha!F20+Takarítás!F20+Karbant.!F20+Bérlemény!F20</f>
        <v>74288</v>
      </c>
      <c r="G19" s="90">
        <v>0</v>
      </c>
    </row>
    <row r="20" spans="1:10" x14ac:dyDescent="0.3">
      <c r="A20" s="145" t="s">
        <v>11</v>
      </c>
      <c r="B20" s="80">
        <f>B12+B18+B19</f>
        <v>16042008</v>
      </c>
      <c r="C20" s="80">
        <f t="shared" ref="C20:D20" si="3">C12+C18+C19</f>
        <v>64999281</v>
      </c>
      <c r="D20" s="80">
        <f t="shared" si="3"/>
        <v>81041289</v>
      </c>
      <c r="E20" s="154">
        <f>E12+E18++E19</f>
        <v>2022171</v>
      </c>
      <c r="F20" s="80">
        <f>F12+F18+F19</f>
        <v>65947438</v>
      </c>
      <c r="G20" s="94">
        <f>G12+G18</f>
        <v>68695136</v>
      </c>
    </row>
    <row r="21" spans="1:10" x14ac:dyDescent="0.3">
      <c r="A21" s="70" t="s">
        <v>12</v>
      </c>
      <c r="B21" s="72">
        <v>0</v>
      </c>
      <c r="C21" s="72">
        <v>0</v>
      </c>
      <c r="D21" s="72">
        <v>0</v>
      </c>
      <c r="E21" s="152">
        <v>103570</v>
      </c>
      <c r="F21" s="72">
        <f>Köztisztaság!F22+Zöld!F22+Temető!F22+Sport!F22+Játszótér!F22+Konyha!F22+Takarítás!F22+Karbant.!F22+Bérlemény!F22</f>
        <v>4580452</v>
      </c>
      <c r="G21" s="90">
        <f>SUM(E21:F21)</f>
        <v>4684022</v>
      </c>
      <c r="H21" s="14"/>
    </row>
    <row r="22" spans="1:10" x14ac:dyDescent="0.3">
      <c r="A22" s="69" t="s">
        <v>13</v>
      </c>
      <c r="B22" s="78">
        <f>SUM(B20:B21)</f>
        <v>16042008</v>
      </c>
      <c r="C22" s="78">
        <f>SUM(C20:C21)</f>
        <v>64999281</v>
      </c>
      <c r="D22" s="78">
        <f>SUM(B22:C22)</f>
        <v>81041289</v>
      </c>
      <c r="E22" s="154">
        <f>SUM(E20:E21)</f>
        <v>2125741</v>
      </c>
      <c r="F22" s="78">
        <f>SUM(F20:F21)</f>
        <v>70527890</v>
      </c>
      <c r="G22" s="92">
        <f>SUM(G20:G21)</f>
        <v>73379158</v>
      </c>
      <c r="H22" s="14"/>
    </row>
    <row r="23" spans="1:10" x14ac:dyDescent="0.3">
      <c r="A23" s="70" t="s">
        <v>14</v>
      </c>
      <c r="B23" s="72">
        <f>3728500-1615240</f>
        <v>2113260</v>
      </c>
      <c r="C23" s="72">
        <f>19644479+1615240</f>
        <v>21259719</v>
      </c>
      <c r="D23" s="72">
        <f>SUM(B23:C23)</f>
        <v>23372979</v>
      </c>
      <c r="E23" s="153">
        <v>430094</v>
      </c>
      <c r="F23" s="72">
        <f>Köztisztaság!F24+Zöld!F24+Temető!F24+Sport!F24+Játszótér!F24+Konyha!F24+Takarítás!F24+Karbant.!F24+Bérlemény!F24</f>
        <v>16367962</v>
      </c>
      <c r="G23" s="90">
        <f>SUM(E23:F23)</f>
        <v>16798056</v>
      </c>
    </row>
    <row r="24" spans="1:10" x14ac:dyDescent="0.3">
      <c r="A24" s="69" t="s">
        <v>15</v>
      </c>
      <c r="B24" s="78">
        <f>SUM(B22:B23)</f>
        <v>18155268</v>
      </c>
      <c r="C24" s="78">
        <f>C22+C23</f>
        <v>86259000</v>
      </c>
      <c r="D24" s="78">
        <f>SUM(B24:C24)</f>
        <v>104414268</v>
      </c>
      <c r="E24" s="154">
        <f>SUM(E22:E23)</f>
        <v>2555835</v>
      </c>
      <c r="F24" s="78">
        <f>SUM(F22:F23)</f>
        <v>86895852</v>
      </c>
      <c r="G24" s="92">
        <f>SUM(G22:G23)</f>
        <v>90177214</v>
      </c>
    </row>
    <row r="25" spans="1:10" x14ac:dyDescent="0.3">
      <c r="A25" s="70" t="s">
        <v>57</v>
      </c>
      <c r="B25" s="72">
        <v>5764586</v>
      </c>
      <c r="C25" s="72">
        <v>0</v>
      </c>
      <c r="D25" s="72">
        <v>5764586</v>
      </c>
      <c r="E25" s="156">
        <v>0</v>
      </c>
      <c r="F25" s="78">
        <f>Köztisztaság!F26+Zöld!F26+Temető!F26+Sport!F26+Játszótér!F26+Konyha!F26+Takarítás!F26+Karbant.!F26+Bérlemény!F26</f>
        <v>0</v>
      </c>
      <c r="G25" s="92">
        <v>875790</v>
      </c>
    </row>
    <row r="26" spans="1:10" x14ac:dyDescent="0.3">
      <c r="A26" s="142" t="s">
        <v>56</v>
      </c>
      <c r="B26" s="147">
        <f t="shared" ref="B26:G26" si="4">SUM(B24:B25)</f>
        <v>23919854</v>
      </c>
      <c r="C26" s="147">
        <f t="shared" si="4"/>
        <v>86259000</v>
      </c>
      <c r="D26" s="147">
        <f t="shared" si="4"/>
        <v>110178854</v>
      </c>
      <c r="E26" s="151">
        <f t="shared" si="4"/>
        <v>2555835</v>
      </c>
      <c r="F26" s="73">
        <f t="shared" si="4"/>
        <v>86895852</v>
      </c>
      <c r="G26" s="91">
        <f t="shared" si="4"/>
        <v>91053004</v>
      </c>
    </row>
    <row r="27" spans="1:10" ht="16.2" thickBot="1" x14ac:dyDescent="0.35">
      <c r="A27" s="146" t="s">
        <v>58</v>
      </c>
      <c r="B27" s="80">
        <f t="shared" ref="B27:G27" si="5">B7-B26</f>
        <v>1080146</v>
      </c>
      <c r="C27" s="148">
        <f t="shared" si="5"/>
        <v>0</v>
      </c>
      <c r="D27" s="80">
        <f t="shared" si="5"/>
        <v>1080146</v>
      </c>
      <c r="E27" s="162">
        <f t="shared" si="5"/>
        <v>-163319</v>
      </c>
      <c r="F27" s="95">
        <f t="shared" si="5"/>
        <v>0</v>
      </c>
      <c r="G27" s="96">
        <f t="shared" si="5"/>
        <v>-1764636</v>
      </c>
    </row>
    <row r="28" spans="1:10" x14ac:dyDescent="0.3">
      <c r="C28" s="7"/>
      <c r="F28" s="8"/>
    </row>
    <row r="29" spans="1:10" x14ac:dyDescent="0.3">
      <c r="A29" s="1" t="s">
        <v>64</v>
      </c>
      <c r="B29" s="2">
        <f>Köztisztaság!B30+Zöld!B30+Temető!B30+Sport!B30+Játszótér!B30+Konyha!B30+Takarítás!B30+Karbant.!B30+Bérlemény!B30</f>
        <v>33665</v>
      </c>
      <c r="C29" s="1"/>
    </row>
    <row r="30" spans="1:10" x14ac:dyDescent="0.3">
      <c r="A30" s="1"/>
      <c r="B30" s="6"/>
    </row>
  </sheetData>
  <mergeCells count="3">
    <mergeCell ref="A3:A4"/>
    <mergeCell ref="B3:D3"/>
    <mergeCell ref="E3:G3"/>
  </mergeCells>
  <pageMargins left="0.7" right="0.7" top="0.5625" bottom="0.58333333333333337" header="0.3" footer="0.3"/>
  <pageSetup paperSize="9" orientation="landscape" r:id="rId1"/>
  <headerFooter>
    <oddHeader xml:space="preserve">&amp;R1/j melléklet
</oddHeader>
    <oddFooter>&amp;CNagykovácsi Településüzemeltetési Közhasznú Nonprofit Kft.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view="pageLayout" zoomScaleNormal="100" workbookViewId="0">
      <selection activeCell="A2" sqref="A2"/>
    </sheetView>
  </sheetViews>
  <sheetFormatPr defaultRowHeight="15.6" x14ac:dyDescent="0.3"/>
  <cols>
    <col min="1" max="1" width="45.69921875" customWidth="1"/>
    <col min="2" max="3" width="15" customWidth="1"/>
  </cols>
  <sheetData>
    <row r="1" spans="1:3" x14ac:dyDescent="0.3">
      <c r="A1" s="68" t="s">
        <v>20</v>
      </c>
    </row>
    <row r="2" spans="1:3" x14ac:dyDescent="0.3">
      <c r="A2" s="110" t="s">
        <v>65</v>
      </c>
      <c r="B2" s="68"/>
    </row>
    <row r="3" spans="1:3" x14ac:dyDescent="0.3">
      <c r="A3" s="110"/>
      <c r="B3" s="68"/>
    </row>
    <row r="4" spans="1:3" ht="16.2" thickBot="1" x14ac:dyDescent="0.35">
      <c r="B4" s="110"/>
    </row>
    <row r="5" spans="1:3" ht="16.2" thickBot="1" x14ac:dyDescent="0.35">
      <c r="A5" s="158" t="s">
        <v>18</v>
      </c>
      <c r="B5" s="159" t="s">
        <v>59</v>
      </c>
      <c r="C5" s="160" t="s">
        <v>60</v>
      </c>
    </row>
    <row r="6" spans="1:3" x14ac:dyDescent="0.3">
      <c r="A6" s="131" t="s">
        <v>28</v>
      </c>
      <c r="B6" s="137">
        <v>0</v>
      </c>
      <c r="C6" s="149">
        <v>0</v>
      </c>
    </row>
    <row r="7" spans="1:3" x14ac:dyDescent="0.3">
      <c r="A7" s="26" t="s">
        <v>29</v>
      </c>
      <c r="B7" s="36">
        <v>0</v>
      </c>
      <c r="C7" s="150">
        <v>2392516</v>
      </c>
    </row>
    <row r="8" spans="1:3" x14ac:dyDescent="0.3">
      <c r="A8" s="27" t="s">
        <v>47</v>
      </c>
      <c r="B8" s="41">
        <v>0</v>
      </c>
      <c r="C8" s="151">
        <f>SUM(C6:C7)</f>
        <v>2392516</v>
      </c>
    </row>
    <row r="9" spans="1:3" x14ac:dyDescent="0.3">
      <c r="A9" s="29" t="s">
        <v>0</v>
      </c>
      <c r="B9" s="74">
        <v>0</v>
      </c>
      <c r="C9" s="152">
        <v>962908</v>
      </c>
    </row>
    <row r="10" spans="1:3" x14ac:dyDescent="0.3">
      <c r="A10" s="29" t="s">
        <v>1</v>
      </c>
      <c r="B10" s="74">
        <v>0</v>
      </c>
      <c r="C10" s="153">
        <v>0</v>
      </c>
    </row>
    <row r="11" spans="1:3" x14ac:dyDescent="0.3">
      <c r="A11" s="29" t="s">
        <v>2</v>
      </c>
      <c r="B11" s="74">
        <v>0</v>
      </c>
      <c r="C11" s="153">
        <v>0</v>
      </c>
    </row>
    <row r="12" spans="1:3" x14ac:dyDescent="0.3">
      <c r="A12" s="29" t="s">
        <v>3</v>
      </c>
      <c r="B12" s="74">
        <v>0</v>
      </c>
      <c r="C12" s="153">
        <v>0</v>
      </c>
    </row>
    <row r="13" spans="1:3" x14ac:dyDescent="0.3">
      <c r="A13" s="30" t="s">
        <v>4</v>
      </c>
      <c r="B13" s="74">
        <v>0</v>
      </c>
      <c r="C13" s="154">
        <f>SUM(C9:C12)</f>
        <v>962908</v>
      </c>
    </row>
    <row r="14" spans="1:3" x14ac:dyDescent="0.3">
      <c r="A14" s="29" t="s">
        <v>5</v>
      </c>
      <c r="B14" s="74">
        <v>0</v>
      </c>
      <c r="C14" s="155">
        <v>749195</v>
      </c>
    </row>
    <row r="15" spans="1:3" x14ac:dyDescent="0.3">
      <c r="A15" s="29" t="s">
        <v>6</v>
      </c>
      <c r="B15" s="74">
        <v>0</v>
      </c>
      <c r="C15" s="153">
        <v>95640</v>
      </c>
    </row>
    <row r="16" spans="1:3" x14ac:dyDescent="0.3">
      <c r="A16" s="29" t="s">
        <v>7</v>
      </c>
      <c r="B16" s="74">
        <v>0</v>
      </c>
      <c r="C16" s="155">
        <v>214428</v>
      </c>
    </row>
    <row r="17" spans="1:3" x14ac:dyDescent="0.3">
      <c r="A17" s="29" t="s">
        <v>8</v>
      </c>
      <c r="B17" s="74">
        <v>0</v>
      </c>
      <c r="C17" s="153">
        <v>0</v>
      </c>
    </row>
    <row r="18" spans="1:3" x14ac:dyDescent="0.3">
      <c r="A18" s="29" t="s">
        <v>9</v>
      </c>
      <c r="B18" s="74">
        <v>0</v>
      </c>
      <c r="C18" s="153">
        <v>0</v>
      </c>
    </row>
    <row r="19" spans="1:3" x14ac:dyDescent="0.3">
      <c r="A19" s="30" t="s">
        <v>10</v>
      </c>
      <c r="B19" s="74">
        <v>0</v>
      </c>
      <c r="C19" s="154">
        <f>SUM(C14:C18)</f>
        <v>1059263</v>
      </c>
    </row>
    <row r="20" spans="1:3" x14ac:dyDescent="0.3">
      <c r="A20" s="29" t="s">
        <v>17</v>
      </c>
      <c r="B20" s="74">
        <v>0</v>
      </c>
      <c r="C20" s="153">
        <v>0</v>
      </c>
    </row>
    <row r="21" spans="1:3" x14ac:dyDescent="0.3">
      <c r="A21" s="31" t="s">
        <v>11</v>
      </c>
      <c r="B21" s="74">
        <v>0</v>
      </c>
      <c r="C21" s="154">
        <f>C13+C19++C20</f>
        <v>2022171</v>
      </c>
    </row>
    <row r="22" spans="1:3" x14ac:dyDescent="0.3">
      <c r="A22" s="29" t="s">
        <v>12</v>
      </c>
      <c r="B22" s="74">
        <v>0</v>
      </c>
      <c r="C22" s="152">
        <v>103570</v>
      </c>
    </row>
    <row r="23" spans="1:3" x14ac:dyDescent="0.3">
      <c r="A23" s="30" t="s">
        <v>13</v>
      </c>
      <c r="B23" s="74">
        <v>0</v>
      </c>
      <c r="C23" s="154">
        <f>SUM(C21:C22)</f>
        <v>2125741</v>
      </c>
    </row>
    <row r="24" spans="1:3" x14ac:dyDescent="0.3">
      <c r="A24" s="29" t="s">
        <v>14</v>
      </c>
      <c r="B24" s="74">
        <v>0</v>
      </c>
      <c r="C24" s="153">
        <v>430094</v>
      </c>
    </row>
    <row r="25" spans="1:3" x14ac:dyDescent="0.3">
      <c r="A25" s="30" t="s">
        <v>15</v>
      </c>
      <c r="B25" s="74">
        <v>0</v>
      </c>
      <c r="C25" s="154">
        <f>SUM(C23:C24)</f>
        <v>2555835</v>
      </c>
    </row>
    <row r="26" spans="1:3" x14ac:dyDescent="0.3">
      <c r="A26" s="30" t="s">
        <v>62</v>
      </c>
      <c r="B26" s="74">
        <v>0</v>
      </c>
      <c r="C26" s="156">
        <v>0</v>
      </c>
    </row>
    <row r="27" spans="1:3" x14ac:dyDescent="0.3">
      <c r="A27" s="97" t="s">
        <v>56</v>
      </c>
      <c r="B27" s="84">
        <v>0</v>
      </c>
      <c r="C27" s="151">
        <f>SUM(C25:C26)</f>
        <v>2555835</v>
      </c>
    </row>
    <row r="28" spans="1:3" ht="16.2" thickBot="1" x14ac:dyDescent="0.35">
      <c r="A28" s="98" t="s">
        <v>51</v>
      </c>
      <c r="B28" s="99">
        <v>0</v>
      </c>
      <c r="C28" s="157">
        <f>C8-C27</f>
        <v>-163319</v>
      </c>
    </row>
    <row r="30" spans="1:3" x14ac:dyDescent="0.3">
      <c r="A30" s="1"/>
      <c r="B30" s="2"/>
    </row>
    <row r="31" spans="1:3" x14ac:dyDescent="0.3">
      <c r="A31" s="1"/>
      <c r="B31" s="6"/>
    </row>
  </sheetData>
  <pageMargins left="0.7" right="0.7" top="0.75" bottom="0.75" header="0.3" footer="0.3"/>
  <pageSetup paperSize="9" orientation="landscape" r:id="rId1"/>
  <headerFooter>
    <oddHeader xml:space="preserve">&amp;R1/k melléklet
</oddHeader>
    <oddFooter>&amp;CNagykovácsi Településüzemeltetési Közhasznú Nonprofit Kft.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view="pageLayout" topLeftCell="A4" zoomScaleNormal="100" workbookViewId="0">
      <selection activeCell="A30" sqref="A30"/>
    </sheetView>
  </sheetViews>
  <sheetFormatPr defaultRowHeight="15.6" x14ac:dyDescent="0.3"/>
  <cols>
    <col min="1" max="1" width="47.59765625" customWidth="1"/>
    <col min="2" max="2" width="11.3984375" customWidth="1"/>
    <col min="3" max="3" width="11.8984375" customWidth="1"/>
    <col min="4" max="4" width="12.5" customWidth="1"/>
    <col min="5" max="5" width="11.5" bestFit="1" customWidth="1"/>
    <col min="6" max="7" width="11.69921875" bestFit="1" customWidth="1"/>
  </cols>
  <sheetData>
    <row r="1" spans="1:7" x14ac:dyDescent="0.3">
      <c r="A1" s="141" t="s">
        <v>20</v>
      </c>
      <c r="B1" s="18"/>
      <c r="C1" s="17"/>
    </row>
    <row r="2" spans="1:7" x14ac:dyDescent="0.3">
      <c r="A2" s="141" t="s">
        <v>21</v>
      </c>
      <c r="B2" s="68"/>
      <c r="C2" s="15"/>
      <c r="D2" s="15"/>
    </row>
    <row r="3" spans="1:7" ht="16.2" thickBot="1" x14ac:dyDescent="0.35">
      <c r="A3" s="68"/>
      <c r="B3" s="68"/>
      <c r="C3" s="15"/>
      <c r="D3" s="15"/>
    </row>
    <row r="4" spans="1:7" x14ac:dyDescent="0.3">
      <c r="A4" s="169" t="s">
        <v>18</v>
      </c>
      <c r="B4" s="165" t="s">
        <v>59</v>
      </c>
      <c r="C4" s="165"/>
      <c r="D4" s="166"/>
      <c r="E4" s="167" t="s">
        <v>60</v>
      </c>
      <c r="F4" s="165"/>
      <c r="G4" s="168"/>
    </row>
    <row r="5" spans="1:7" ht="16.2" thickBot="1" x14ac:dyDescent="0.35">
      <c r="A5" s="170"/>
      <c r="B5" s="132" t="s">
        <v>40</v>
      </c>
      <c r="C5" s="133" t="s">
        <v>31</v>
      </c>
      <c r="D5" s="135" t="s">
        <v>16</v>
      </c>
      <c r="E5" s="136" t="s">
        <v>40</v>
      </c>
      <c r="F5" s="133" t="s">
        <v>31</v>
      </c>
      <c r="G5" s="134" t="s">
        <v>16</v>
      </c>
    </row>
    <row r="6" spans="1:7" x14ac:dyDescent="0.3">
      <c r="A6" s="131" t="s">
        <v>28</v>
      </c>
      <c r="B6" s="125">
        <f>6008483+659124+621810+1281925+1080712</f>
        <v>9652054</v>
      </c>
      <c r="C6" s="106">
        <v>0</v>
      </c>
      <c r="D6" s="122">
        <f>SUM(B6:C6)</f>
        <v>9652054</v>
      </c>
      <c r="E6" s="130">
        <v>0</v>
      </c>
      <c r="F6" s="106"/>
      <c r="G6" s="107">
        <f>SUM(E6:F6)</f>
        <v>0</v>
      </c>
    </row>
    <row r="7" spans="1:7" x14ac:dyDescent="0.3">
      <c r="A7" s="26" t="s">
        <v>29</v>
      </c>
      <c r="B7" s="36">
        <v>0</v>
      </c>
      <c r="C7" s="72">
        <v>12315570</v>
      </c>
      <c r="D7" s="85">
        <f>SUM(B7:C7)</f>
        <v>12315570</v>
      </c>
      <c r="E7" s="38">
        <v>0</v>
      </c>
      <c r="F7" s="72">
        <v>12577810</v>
      </c>
      <c r="G7" s="90">
        <f>SUM(E7:F7)</f>
        <v>12577810</v>
      </c>
    </row>
    <row r="8" spans="1:7" x14ac:dyDescent="0.3">
      <c r="A8" s="27" t="s">
        <v>47</v>
      </c>
      <c r="B8" s="41">
        <f t="shared" ref="B8:G8" si="0">SUM(B6:B7)</f>
        <v>9652054</v>
      </c>
      <c r="C8" s="73">
        <f t="shared" si="0"/>
        <v>12315570</v>
      </c>
      <c r="D8" s="86">
        <f t="shared" si="0"/>
        <v>21967624</v>
      </c>
      <c r="E8" s="43">
        <f t="shared" si="0"/>
        <v>0</v>
      </c>
      <c r="F8" s="73">
        <f t="shared" si="0"/>
        <v>12577810</v>
      </c>
      <c r="G8" s="91">
        <f t="shared" si="0"/>
        <v>12577810</v>
      </c>
    </row>
    <row r="9" spans="1:7" x14ac:dyDescent="0.3">
      <c r="A9" s="29" t="s">
        <v>48</v>
      </c>
      <c r="B9" s="74">
        <f>238000+1000000</f>
        <v>1238000</v>
      </c>
      <c r="C9" s="75">
        <v>991000</v>
      </c>
      <c r="D9" s="85">
        <f>SUM(B9:C9)</f>
        <v>2229000</v>
      </c>
      <c r="E9" s="48">
        <v>0</v>
      </c>
      <c r="F9" s="75">
        <v>1765720</v>
      </c>
      <c r="G9" s="90">
        <f>SUM(E9:F9)</f>
        <v>1765720</v>
      </c>
    </row>
    <row r="10" spans="1:7" x14ac:dyDescent="0.3">
      <c r="A10" s="29" t="s">
        <v>32</v>
      </c>
      <c r="B10" s="74">
        <v>0</v>
      </c>
      <c r="C10" s="75">
        <v>240000</v>
      </c>
      <c r="D10" s="85">
        <f>SUM(B10:C10)</f>
        <v>240000</v>
      </c>
      <c r="E10" s="51">
        <v>0</v>
      </c>
      <c r="F10" s="75">
        <v>1378877</v>
      </c>
      <c r="G10" s="90">
        <f>SUM(E10:F10)</f>
        <v>1378877</v>
      </c>
    </row>
    <row r="11" spans="1:7" ht="28.8" x14ac:dyDescent="0.3">
      <c r="A11" s="28" t="s">
        <v>49</v>
      </c>
      <c r="B11" s="74">
        <f>600000+1000000</f>
        <v>1600000</v>
      </c>
      <c r="C11" s="75">
        <v>965200</v>
      </c>
      <c r="D11" s="85">
        <f>SUM(B11:C11)</f>
        <v>2565200</v>
      </c>
      <c r="E11" s="51">
        <v>0</v>
      </c>
      <c r="F11" s="75">
        <v>102111</v>
      </c>
      <c r="G11" s="90">
        <f>SUM(E11:F11)</f>
        <v>102111</v>
      </c>
    </row>
    <row r="12" spans="1:7" x14ac:dyDescent="0.3">
      <c r="A12" s="29" t="s">
        <v>3</v>
      </c>
      <c r="B12" s="74"/>
      <c r="C12" s="75"/>
      <c r="D12" s="85"/>
      <c r="E12" s="51">
        <v>0</v>
      </c>
      <c r="F12" s="75"/>
      <c r="G12" s="90"/>
    </row>
    <row r="13" spans="1:7" x14ac:dyDescent="0.3">
      <c r="A13" s="30" t="s">
        <v>4</v>
      </c>
      <c r="B13" s="76">
        <f t="shared" ref="B13:G13" si="1">SUM(B9:B12)</f>
        <v>2838000</v>
      </c>
      <c r="C13" s="77">
        <f t="shared" si="1"/>
        <v>2196200</v>
      </c>
      <c r="D13" s="87">
        <f t="shared" si="1"/>
        <v>5034200</v>
      </c>
      <c r="E13" s="53">
        <f t="shared" si="1"/>
        <v>0</v>
      </c>
      <c r="F13" s="77">
        <f t="shared" si="1"/>
        <v>3246708</v>
      </c>
      <c r="G13" s="92">
        <f t="shared" si="1"/>
        <v>3246708</v>
      </c>
    </row>
    <row r="14" spans="1:7" x14ac:dyDescent="0.3">
      <c r="A14" s="29" t="s">
        <v>5</v>
      </c>
      <c r="B14" s="74">
        <v>1430000</v>
      </c>
      <c r="C14" s="75">
        <f>4908093+300000</f>
        <v>5208093</v>
      </c>
      <c r="D14" s="85">
        <f>SUM(B14:C14)</f>
        <v>6638093</v>
      </c>
      <c r="E14" s="55">
        <v>0</v>
      </c>
      <c r="F14" s="75">
        <v>4626769</v>
      </c>
      <c r="G14" s="90">
        <f>SUM(E14:F14)</f>
        <v>4626769</v>
      </c>
    </row>
    <row r="15" spans="1:7" x14ac:dyDescent="0.3">
      <c r="A15" s="29" t="s">
        <v>61</v>
      </c>
      <c r="B15" s="74">
        <v>200000</v>
      </c>
      <c r="C15" s="75">
        <v>450000</v>
      </c>
      <c r="D15" s="88">
        <f>SUM(B15:C15)</f>
        <v>650000</v>
      </c>
      <c r="E15" s="51">
        <v>0</v>
      </c>
      <c r="F15" s="75">
        <v>434965</v>
      </c>
      <c r="G15" s="93">
        <f>SUM(E15:F15)</f>
        <v>434965</v>
      </c>
    </row>
    <row r="16" spans="1:7" x14ac:dyDescent="0.3">
      <c r="A16" s="29" t="s">
        <v>7</v>
      </c>
      <c r="B16" s="74">
        <v>386100</v>
      </c>
      <c r="C16" s="75">
        <v>1180935</v>
      </c>
      <c r="D16" s="85">
        <f>SUM(B16:C16)</f>
        <v>1567035</v>
      </c>
      <c r="E16" s="55">
        <v>0</v>
      </c>
      <c r="F16" s="75">
        <v>1264678</v>
      </c>
      <c r="G16" s="90">
        <f>SUM(E16:F16)</f>
        <v>1264678</v>
      </c>
    </row>
    <row r="17" spans="1:7" x14ac:dyDescent="0.3">
      <c r="A17" s="29" t="s">
        <v>8</v>
      </c>
      <c r="B17" s="74">
        <v>355000</v>
      </c>
      <c r="C17" s="75">
        <v>0</v>
      </c>
      <c r="D17" s="85">
        <f>SUM(B17:C17)</f>
        <v>355000</v>
      </c>
      <c r="E17" s="51">
        <v>0</v>
      </c>
      <c r="F17" s="75">
        <v>0</v>
      </c>
      <c r="G17" s="90">
        <f>SUM(E17:F17)</f>
        <v>0</v>
      </c>
    </row>
    <row r="18" spans="1:7" x14ac:dyDescent="0.3">
      <c r="A18" s="29" t="s">
        <v>33</v>
      </c>
      <c r="B18" s="74">
        <v>100000</v>
      </c>
      <c r="C18" s="75">
        <v>245000</v>
      </c>
      <c r="D18" s="88">
        <f>SUM(B18:C18)</f>
        <v>345000</v>
      </c>
      <c r="E18" s="51">
        <v>0</v>
      </c>
      <c r="F18" s="75">
        <v>0</v>
      </c>
      <c r="G18" s="93">
        <f>SUM(E18:F18)</f>
        <v>0</v>
      </c>
    </row>
    <row r="19" spans="1:7" x14ac:dyDescent="0.3">
      <c r="A19" s="30" t="s">
        <v>10</v>
      </c>
      <c r="B19" s="76">
        <f t="shared" ref="B19:G19" si="2">SUM(B14:B18)</f>
        <v>2471100</v>
      </c>
      <c r="C19" s="77">
        <f t="shared" si="2"/>
        <v>7084028</v>
      </c>
      <c r="D19" s="87">
        <f t="shared" si="2"/>
        <v>9555128</v>
      </c>
      <c r="E19" s="53">
        <f t="shared" si="2"/>
        <v>0</v>
      </c>
      <c r="F19" s="77">
        <f t="shared" si="2"/>
        <v>6326412</v>
      </c>
      <c r="G19" s="92">
        <f t="shared" si="2"/>
        <v>6326412</v>
      </c>
    </row>
    <row r="20" spans="1:7" x14ac:dyDescent="0.3">
      <c r="A20" s="29" t="s">
        <v>17</v>
      </c>
      <c r="B20" s="76">
        <v>0</v>
      </c>
      <c r="C20" s="72">
        <v>0</v>
      </c>
      <c r="D20" s="85">
        <v>0</v>
      </c>
      <c r="E20" s="51">
        <v>0</v>
      </c>
      <c r="F20" s="72">
        <v>12144</v>
      </c>
      <c r="G20" s="90">
        <v>12144</v>
      </c>
    </row>
    <row r="21" spans="1:7" x14ac:dyDescent="0.3">
      <c r="A21" s="31" t="s">
        <v>11</v>
      </c>
      <c r="B21" s="79">
        <f>B13+B19++B20</f>
        <v>5309100</v>
      </c>
      <c r="C21" s="80">
        <f>C13+C19</f>
        <v>9280228</v>
      </c>
      <c r="D21" s="89">
        <f>D13+D19</f>
        <v>14589328</v>
      </c>
      <c r="E21" s="53">
        <f>E13+E19++E20</f>
        <v>0</v>
      </c>
      <c r="F21" s="80">
        <f>F13+F19+F20</f>
        <v>9585264</v>
      </c>
      <c r="G21" s="94">
        <f>G13+G19</f>
        <v>9573120</v>
      </c>
    </row>
    <row r="22" spans="1:7" x14ac:dyDescent="0.3">
      <c r="A22" s="29" t="s">
        <v>12</v>
      </c>
      <c r="B22" s="82">
        <v>0</v>
      </c>
      <c r="C22" s="72">
        <v>0</v>
      </c>
      <c r="D22" s="85">
        <v>0</v>
      </c>
      <c r="E22" s="48">
        <v>0</v>
      </c>
      <c r="F22" s="72">
        <v>623352</v>
      </c>
      <c r="G22" s="90">
        <f>SUM(E22:F22)</f>
        <v>623352</v>
      </c>
    </row>
    <row r="23" spans="1:7" x14ac:dyDescent="0.3">
      <c r="A23" s="30" t="s">
        <v>13</v>
      </c>
      <c r="B23" s="79">
        <f t="shared" ref="B23:G23" si="3">SUM(B21:B22)</f>
        <v>5309100</v>
      </c>
      <c r="C23" s="78">
        <f t="shared" si="3"/>
        <v>9280228</v>
      </c>
      <c r="D23" s="87">
        <f t="shared" si="3"/>
        <v>14589328</v>
      </c>
      <c r="E23" s="53">
        <f t="shared" si="3"/>
        <v>0</v>
      </c>
      <c r="F23" s="78">
        <f t="shared" si="3"/>
        <v>10208616</v>
      </c>
      <c r="G23" s="92">
        <f t="shared" si="3"/>
        <v>10196472</v>
      </c>
    </row>
    <row r="24" spans="1:7" x14ac:dyDescent="0.3">
      <c r="A24" s="29" t="s">
        <v>14</v>
      </c>
      <c r="B24" s="74">
        <f>B23/16042008*2113260</f>
        <v>699383.06139730138</v>
      </c>
      <c r="C24" s="72">
        <f>C23/64999281*21259719</f>
        <v>3035341.8761037062</v>
      </c>
      <c r="D24" s="85">
        <f>SUM(B24:C24)</f>
        <v>3734724.9375010077</v>
      </c>
      <c r="E24" s="51">
        <f>E23/16042008*2113260</f>
        <v>0</v>
      </c>
      <c r="F24" s="72">
        <v>2369194</v>
      </c>
      <c r="G24" s="90">
        <f>SUM(E24:F24)</f>
        <v>2369194</v>
      </c>
    </row>
    <row r="25" spans="1:7" x14ac:dyDescent="0.3">
      <c r="A25" s="30" t="s">
        <v>15</v>
      </c>
      <c r="B25" s="79">
        <f t="shared" ref="B25:G25" si="4">SUM(B23:B24)</f>
        <v>6008483.061397301</v>
      </c>
      <c r="C25" s="78">
        <f t="shared" si="4"/>
        <v>12315569.876103707</v>
      </c>
      <c r="D25" s="87">
        <f t="shared" si="4"/>
        <v>18324052.937501006</v>
      </c>
      <c r="E25" s="53">
        <f t="shared" si="4"/>
        <v>0</v>
      </c>
      <c r="F25" s="78">
        <f t="shared" si="4"/>
        <v>12577810</v>
      </c>
      <c r="G25" s="92">
        <f t="shared" si="4"/>
        <v>12565666</v>
      </c>
    </row>
    <row r="26" spans="1:7" x14ac:dyDescent="0.3">
      <c r="A26" s="30" t="s">
        <v>62</v>
      </c>
      <c r="B26" s="79">
        <f>(C13+C18+2303000)*0.27+1281925</f>
        <v>2562859</v>
      </c>
      <c r="C26" s="78">
        <v>0</v>
      </c>
      <c r="D26" s="87">
        <f>SUM(B26:C26)</f>
        <v>2562859</v>
      </c>
      <c r="E26" s="59">
        <v>0</v>
      </c>
      <c r="F26" s="78">
        <v>0</v>
      </c>
      <c r="G26" s="92">
        <f>SUM(E26:F26)</f>
        <v>0</v>
      </c>
    </row>
    <row r="27" spans="1:7" x14ac:dyDescent="0.3">
      <c r="A27" s="97" t="s">
        <v>56</v>
      </c>
      <c r="B27" s="84">
        <f t="shared" ref="B27:G27" si="5">SUM(B25:B26)</f>
        <v>8571342.061397301</v>
      </c>
      <c r="C27" s="73">
        <f t="shared" si="5"/>
        <v>12315569.876103707</v>
      </c>
      <c r="D27" s="86">
        <f t="shared" si="5"/>
        <v>20886911.937501006</v>
      </c>
      <c r="E27" s="60">
        <f t="shared" si="5"/>
        <v>0</v>
      </c>
      <c r="F27" s="73">
        <f t="shared" si="5"/>
        <v>12577810</v>
      </c>
      <c r="G27" s="91">
        <f t="shared" si="5"/>
        <v>12565666</v>
      </c>
    </row>
    <row r="28" spans="1:7" ht="16.2" thickBot="1" x14ac:dyDescent="0.35">
      <c r="A28" s="98" t="s">
        <v>51</v>
      </c>
      <c r="B28" s="99">
        <f t="shared" ref="B28:F28" si="6">B8-B27</f>
        <v>1080711.938602699</v>
      </c>
      <c r="C28" s="95">
        <f t="shared" si="6"/>
        <v>0.12389629334211349</v>
      </c>
      <c r="D28" s="100">
        <f t="shared" si="6"/>
        <v>1080712.0624989942</v>
      </c>
      <c r="E28" s="63">
        <f t="shared" si="6"/>
        <v>0</v>
      </c>
      <c r="F28" s="95">
        <f t="shared" si="6"/>
        <v>0</v>
      </c>
      <c r="G28" s="96">
        <f>SUM(E28:F28)</f>
        <v>0</v>
      </c>
    </row>
    <row r="29" spans="1:7" x14ac:dyDescent="0.3">
      <c r="B29" s="7"/>
    </row>
    <row r="30" spans="1:7" x14ac:dyDescent="0.3">
      <c r="A30" s="1" t="s">
        <v>64</v>
      </c>
      <c r="B30" s="2">
        <v>4966</v>
      </c>
      <c r="C30" s="1"/>
    </row>
    <row r="31" spans="1:7" x14ac:dyDescent="0.3">
      <c r="A31" s="1"/>
      <c r="B31" s="5"/>
    </row>
    <row r="32" spans="1:7" x14ac:dyDescent="0.3">
      <c r="A32" s="1"/>
      <c r="B32" s="1"/>
    </row>
    <row r="33" spans="1:2" x14ac:dyDescent="0.3">
      <c r="A33" s="1"/>
      <c r="B33" s="3"/>
    </row>
  </sheetData>
  <mergeCells count="3">
    <mergeCell ref="B4:D4"/>
    <mergeCell ref="E4:G4"/>
    <mergeCell ref="A4:A5"/>
  </mergeCells>
  <pageMargins left="0.7" right="0.7" top="0.75" bottom="0.75" header="0.3" footer="0.3"/>
  <pageSetup paperSize="9" orientation="landscape" r:id="rId1"/>
  <headerFooter>
    <oddHeader>&amp;R1/b melléklet</oddHeader>
    <oddFooter>&amp;CNagykovácsi Településüzemeltetési Közhasznú Nonprofit Kft.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Layout" topLeftCell="A13" zoomScaleNormal="100" workbookViewId="0">
      <selection activeCell="A30" sqref="A30"/>
    </sheetView>
  </sheetViews>
  <sheetFormatPr defaultRowHeight="15.6" x14ac:dyDescent="0.3"/>
  <cols>
    <col min="1" max="1" width="45.69921875" customWidth="1"/>
    <col min="2" max="2" width="11" customWidth="1"/>
    <col min="3" max="3" width="12.8984375" customWidth="1"/>
    <col min="4" max="4" width="12.59765625" customWidth="1"/>
    <col min="5" max="5" width="11.3984375" customWidth="1"/>
    <col min="6" max="7" width="13.5" customWidth="1"/>
  </cols>
  <sheetData>
    <row r="1" spans="1:7" x14ac:dyDescent="0.3">
      <c r="A1" s="141" t="s">
        <v>20</v>
      </c>
      <c r="B1" s="18"/>
      <c r="C1" s="17"/>
    </row>
    <row r="2" spans="1:7" x14ac:dyDescent="0.3">
      <c r="A2" s="141" t="s">
        <v>22</v>
      </c>
      <c r="B2" s="68"/>
      <c r="C2" s="15"/>
      <c r="D2" s="15"/>
    </row>
    <row r="3" spans="1:7" ht="16.2" thickBot="1" x14ac:dyDescent="0.35">
      <c r="C3" s="15"/>
      <c r="D3" s="15"/>
    </row>
    <row r="4" spans="1:7" x14ac:dyDescent="0.3">
      <c r="A4" s="171" t="s">
        <v>18</v>
      </c>
      <c r="B4" s="165" t="s">
        <v>59</v>
      </c>
      <c r="C4" s="165"/>
      <c r="D4" s="166"/>
      <c r="E4" s="167" t="s">
        <v>60</v>
      </c>
      <c r="F4" s="165"/>
      <c r="G4" s="168"/>
    </row>
    <row r="5" spans="1:7" ht="16.2" thickBot="1" x14ac:dyDescent="0.35">
      <c r="A5" s="172"/>
      <c r="B5" s="132" t="s">
        <v>40</v>
      </c>
      <c r="C5" s="133" t="s">
        <v>31</v>
      </c>
      <c r="D5" s="135" t="s">
        <v>16</v>
      </c>
      <c r="E5" s="136" t="s">
        <v>40</v>
      </c>
      <c r="F5" s="133" t="s">
        <v>31</v>
      </c>
      <c r="G5" s="134" t="s">
        <v>16</v>
      </c>
    </row>
    <row r="6" spans="1:7" x14ac:dyDescent="0.3">
      <c r="A6" s="131" t="s">
        <v>28</v>
      </c>
      <c r="B6" s="126">
        <v>0</v>
      </c>
      <c r="C6" s="106">
        <v>0</v>
      </c>
      <c r="D6" s="122">
        <v>0</v>
      </c>
      <c r="E6" s="130">
        <v>0</v>
      </c>
      <c r="F6" s="106"/>
      <c r="G6" s="107">
        <f>SUM(E6:F6)</f>
        <v>0</v>
      </c>
    </row>
    <row r="7" spans="1:7" x14ac:dyDescent="0.3">
      <c r="A7" s="26" t="s">
        <v>29</v>
      </c>
      <c r="B7" s="35">
        <v>0</v>
      </c>
      <c r="C7" s="72">
        <v>4576453</v>
      </c>
      <c r="D7" s="85">
        <f>SUM(B7:C7)</f>
        <v>4576453</v>
      </c>
      <c r="E7" s="38">
        <v>0</v>
      </c>
      <c r="F7" s="72">
        <v>6821659</v>
      </c>
      <c r="G7" s="90">
        <f>SUM(E7:F7)</f>
        <v>6821659</v>
      </c>
    </row>
    <row r="8" spans="1:7" x14ac:dyDescent="0.3">
      <c r="A8" s="27" t="s">
        <v>54</v>
      </c>
      <c r="B8" s="40">
        <f>SUM(B6:B7)</f>
        <v>0</v>
      </c>
      <c r="C8" s="73">
        <f>SUM(C6:C7)</f>
        <v>4576453</v>
      </c>
      <c r="D8" s="86">
        <f>SUM(B8:C8)</f>
        <v>4576453</v>
      </c>
      <c r="E8" s="43">
        <f>SUM(E6:E7)</f>
        <v>0</v>
      </c>
      <c r="F8" s="73">
        <f>SUM(F6:F7)</f>
        <v>6821659</v>
      </c>
      <c r="G8" s="91">
        <f>SUM(G6:G7)</f>
        <v>6821659</v>
      </c>
    </row>
    <row r="9" spans="1:7" ht="28.8" x14ac:dyDescent="0.3">
      <c r="A9" s="28" t="s">
        <v>35</v>
      </c>
      <c r="B9" s="45">
        <v>0</v>
      </c>
      <c r="C9" s="72">
        <v>344013</v>
      </c>
      <c r="D9" s="85">
        <v>344013</v>
      </c>
      <c r="E9" s="48">
        <v>0</v>
      </c>
      <c r="F9" s="75">
        <v>364139</v>
      </c>
      <c r="G9" s="90">
        <f>SUM(E9:F9)</f>
        <v>364139</v>
      </c>
    </row>
    <row r="10" spans="1:7" x14ac:dyDescent="0.3">
      <c r="A10" s="29" t="s">
        <v>1</v>
      </c>
      <c r="B10" s="50">
        <v>0</v>
      </c>
      <c r="C10" s="72">
        <v>0</v>
      </c>
      <c r="D10" s="85">
        <v>0</v>
      </c>
      <c r="E10" s="51">
        <v>0</v>
      </c>
      <c r="F10" s="75">
        <v>1096975</v>
      </c>
      <c r="G10" s="90">
        <f>SUM(E10:F10)</f>
        <v>1096975</v>
      </c>
    </row>
    <row r="11" spans="1:7" ht="28.8" x14ac:dyDescent="0.3">
      <c r="A11" s="28" t="s">
        <v>39</v>
      </c>
      <c r="B11" s="50">
        <v>0</v>
      </c>
      <c r="C11" s="72">
        <v>551200</v>
      </c>
      <c r="D11" s="85">
        <f>SUM(B11:C11)</f>
        <v>551200</v>
      </c>
      <c r="E11" s="51">
        <v>0</v>
      </c>
      <c r="F11" s="75">
        <v>0</v>
      </c>
      <c r="G11" s="90">
        <f>SUM(E11:F11)</f>
        <v>0</v>
      </c>
    </row>
    <row r="12" spans="1:7" x14ac:dyDescent="0.3">
      <c r="A12" s="29" t="s">
        <v>3</v>
      </c>
      <c r="B12" s="50">
        <v>0</v>
      </c>
      <c r="C12" s="72"/>
      <c r="D12" s="85"/>
      <c r="E12" s="51">
        <v>0</v>
      </c>
      <c r="F12" s="75">
        <v>0</v>
      </c>
      <c r="G12" s="90">
        <f>SUM(E12:F12)</f>
        <v>0</v>
      </c>
    </row>
    <row r="13" spans="1:7" x14ac:dyDescent="0.3">
      <c r="A13" s="30" t="s">
        <v>4</v>
      </c>
      <c r="B13" s="52">
        <f t="shared" ref="B13:G13" si="0">SUM(B9:B12)</f>
        <v>0</v>
      </c>
      <c r="C13" s="83">
        <f t="shared" si="0"/>
        <v>895213</v>
      </c>
      <c r="D13" s="121">
        <f t="shared" si="0"/>
        <v>895213</v>
      </c>
      <c r="E13" s="53">
        <f t="shared" si="0"/>
        <v>0</v>
      </c>
      <c r="F13" s="77">
        <f t="shared" si="0"/>
        <v>1461114</v>
      </c>
      <c r="G13" s="92">
        <f t="shared" si="0"/>
        <v>1461114</v>
      </c>
    </row>
    <row r="14" spans="1:7" x14ac:dyDescent="0.3">
      <c r="A14" s="29" t="s">
        <v>36</v>
      </c>
      <c r="B14" s="119">
        <v>0</v>
      </c>
      <c r="C14" s="72">
        <v>1853000</v>
      </c>
      <c r="D14" s="85">
        <f>SUM(B14:C14)</f>
        <v>1853000</v>
      </c>
      <c r="E14" s="55">
        <v>0</v>
      </c>
      <c r="F14" s="75">
        <v>2634352</v>
      </c>
      <c r="G14" s="90">
        <f>SUM(E14:F14)</f>
        <v>2634352</v>
      </c>
    </row>
    <row r="15" spans="1:7" x14ac:dyDescent="0.3">
      <c r="A15" s="29" t="s">
        <v>6</v>
      </c>
      <c r="B15" s="120">
        <v>0</v>
      </c>
      <c r="C15" s="72">
        <v>200000</v>
      </c>
      <c r="D15" s="85">
        <v>200000</v>
      </c>
      <c r="E15" s="51">
        <v>0</v>
      </c>
      <c r="F15" s="75">
        <v>283261</v>
      </c>
      <c r="G15" s="93">
        <f>SUM(E15:F15)</f>
        <v>283261</v>
      </c>
    </row>
    <row r="16" spans="1:7" x14ac:dyDescent="0.3">
      <c r="A16" s="29" t="s">
        <v>7</v>
      </c>
      <c r="B16" s="54">
        <v>0</v>
      </c>
      <c r="C16" s="106">
        <v>500310</v>
      </c>
      <c r="D16" s="122">
        <f>SUM(B16:C16)</f>
        <v>500310</v>
      </c>
      <c r="E16" s="55">
        <v>0</v>
      </c>
      <c r="F16" s="75">
        <v>746912</v>
      </c>
      <c r="G16" s="90">
        <f>SUM(E16:F16)</f>
        <v>746912</v>
      </c>
    </row>
    <row r="17" spans="1:11" x14ac:dyDescent="0.3">
      <c r="A17" s="29" t="s">
        <v>8</v>
      </c>
      <c r="B17" s="50">
        <v>0</v>
      </c>
      <c r="C17" s="72">
        <v>0</v>
      </c>
      <c r="D17" s="85">
        <v>0</v>
      </c>
      <c r="E17" s="51">
        <v>0</v>
      </c>
      <c r="F17" s="75">
        <v>0</v>
      </c>
      <c r="G17" s="90">
        <f>SUM(E17:F17)</f>
        <v>0</v>
      </c>
    </row>
    <row r="18" spans="1:11" x14ac:dyDescent="0.3">
      <c r="A18" s="29" t="s">
        <v>9</v>
      </c>
      <c r="B18" s="50">
        <v>0</v>
      </c>
      <c r="C18" s="72">
        <v>0</v>
      </c>
      <c r="D18" s="85">
        <v>0</v>
      </c>
      <c r="E18" s="51">
        <v>0</v>
      </c>
      <c r="F18" s="75">
        <v>0</v>
      </c>
      <c r="G18" s="93">
        <f>SUM(E18:F18)</f>
        <v>0</v>
      </c>
    </row>
    <row r="19" spans="1:11" x14ac:dyDescent="0.3">
      <c r="A19" s="30" t="s">
        <v>10</v>
      </c>
      <c r="B19" s="52">
        <f t="shared" ref="B19:G19" si="1">SUM(B14:B18)</f>
        <v>0</v>
      </c>
      <c r="C19" s="78">
        <f t="shared" si="1"/>
        <v>2553310</v>
      </c>
      <c r="D19" s="87">
        <f t="shared" si="1"/>
        <v>2553310</v>
      </c>
      <c r="E19" s="53">
        <f t="shared" si="1"/>
        <v>0</v>
      </c>
      <c r="F19" s="77">
        <f t="shared" si="1"/>
        <v>3664525</v>
      </c>
      <c r="G19" s="92">
        <f t="shared" si="1"/>
        <v>3664525</v>
      </c>
    </row>
    <row r="20" spans="1:11" x14ac:dyDescent="0.3">
      <c r="A20" s="29" t="s">
        <v>17</v>
      </c>
      <c r="B20" s="50">
        <v>0</v>
      </c>
      <c r="C20" s="72">
        <v>0</v>
      </c>
      <c r="D20" s="85">
        <v>0</v>
      </c>
      <c r="E20" s="51">
        <v>0</v>
      </c>
      <c r="F20" s="72">
        <v>50000</v>
      </c>
      <c r="G20" s="90"/>
      <c r="K20" s="16"/>
    </row>
    <row r="21" spans="1:11" x14ac:dyDescent="0.3">
      <c r="A21" s="108" t="s">
        <v>11</v>
      </c>
      <c r="B21" s="52">
        <f>B13+B19++B20</f>
        <v>0</v>
      </c>
      <c r="C21" s="80">
        <f>C13+C19</f>
        <v>3448523</v>
      </c>
      <c r="D21" s="109">
        <f>D13+D19</f>
        <v>3448523</v>
      </c>
      <c r="E21" s="53">
        <f>E13+E19++E20</f>
        <v>0</v>
      </c>
      <c r="F21" s="80">
        <f>F13+F19+F20</f>
        <v>5175639</v>
      </c>
      <c r="G21" s="94">
        <f>SUM(E21:F21)</f>
        <v>5175639</v>
      </c>
    </row>
    <row r="22" spans="1:11" x14ac:dyDescent="0.3">
      <c r="A22" s="29" t="s">
        <v>12</v>
      </c>
      <c r="B22" s="45">
        <v>0</v>
      </c>
      <c r="C22" s="72">
        <v>0</v>
      </c>
      <c r="D22" s="85">
        <v>0</v>
      </c>
      <c r="E22" s="48">
        <v>0</v>
      </c>
      <c r="F22" s="72">
        <v>361072</v>
      </c>
      <c r="G22" s="90">
        <f>SUM(E22:F22)</f>
        <v>361072</v>
      </c>
    </row>
    <row r="23" spans="1:11" x14ac:dyDescent="0.3">
      <c r="A23" s="30" t="s">
        <v>13</v>
      </c>
      <c r="B23" s="52">
        <f t="shared" ref="B23:G23" si="2">SUM(B21:B22)</f>
        <v>0</v>
      </c>
      <c r="C23" s="72">
        <f t="shared" si="2"/>
        <v>3448523</v>
      </c>
      <c r="D23" s="85">
        <f t="shared" si="2"/>
        <v>3448523</v>
      </c>
      <c r="E23" s="53">
        <f t="shared" si="2"/>
        <v>0</v>
      </c>
      <c r="F23" s="78">
        <f t="shared" si="2"/>
        <v>5536711</v>
      </c>
      <c r="G23" s="92">
        <f t="shared" si="2"/>
        <v>5536711</v>
      </c>
    </row>
    <row r="24" spans="1:11" x14ac:dyDescent="0.3">
      <c r="A24" s="29" t="s">
        <v>14</v>
      </c>
      <c r="B24" s="50">
        <f>B23/16042008*2113260</f>
        <v>0</v>
      </c>
      <c r="C24" s="72">
        <f>C23/64999281*21259719</f>
        <v>1127929.8604093329</v>
      </c>
      <c r="D24" s="85">
        <f>SUM(C24)</f>
        <v>1127929.8604093329</v>
      </c>
      <c r="E24" s="51">
        <f>E23/16042008*2113260</f>
        <v>0</v>
      </c>
      <c r="F24" s="72">
        <v>1284948</v>
      </c>
      <c r="G24" s="90">
        <f>SUM(E24:F24)</f>
        <v>1284948</v>
      </c>
    </row>
    <row r="25" spans="1:11" x14ac:dyDescent="0.3">
      <c r="A25" s="30" t="s">
        <v>15</v>
      </c>
      <c r="B25" s="52">
        <f t="shared" ref="B25:G25" si="3">SUM(B23:B24)</f>
        <v>0</v>
      </c>
      <c r="C25" s="78">
        <f t="shared" si="3"/>
        <v>4576452.8604093324</v>
      </c>
      <c r="D25" s="87">
        <f t="shared" si="3"/>
        <v>4576452.8604093324</v>
      </c>
      <c r="E25" s="53">
        <f t="shared" si="3"/>
        <v>0</v>
      </c>
      <c r="F25" s="78">
        <f t="shared" si="3"/>
        <v>6821659</v>
      </c>
      <c r="G25" s="92">
        <f t="shared" si="3"/>
        <v>6821659</v>
      </c>
    </row>
    <row r="26" spans="1:11" x14ac:dyDescent="0.3">
      <c r="A26" s="30" t="s">
        <v>62</v>
      </c>
      <c r="B26" s="46">
        <v>0</v>
      </c>
      <c r="C26" s="72">
        <v>0</v>
      </c>
      <c r="D26" s="85">
        <v>0</v>
      </c>
      <c r="E26" s="59">
        <v>0</v>
      </c>
      <c r="F26" s="78"/>
      <c r="G26" s="92">
        <f>SUM(E26:F26)</f>
        <v>0</v>
      </c>
    </row>
    <row r="27" spans="1:11" x14ac:dyDescent="0.3">
      <c r="A27" s="97" t="s">
        <v>56</v>
      </c>
      <c r="B27" s="41">
        <f t="shared" ref="B27:G27" si="4">SUM(B25:B26)</f>
        <v>0</v>
      </c>
      <c r="C27" s="73">
        <f t="shared" si="4"/>
        <v>4576452.8604093324</v>
      </c>
      <c r="D27" s="86">
        <f t="shared" si="4"/>
        <v>4576452.8604093324</v>
      </c>
      <c r="E27" s="60">
        <f t="shared" si="4"/>
        <v>0</v>
      </c>
      <c r="F27" s="73">
        <f t="shared" si="4"/>
        <v>6821659</v>
      </c>
      <c r="G27" s="91">
        <f t="shared" si="4"/>
        <v>6821659</v>
      </c>
    </row>
    <row r="28" spans="1:11" ht="16.2" thickBot="1" x14ac:dyDescent="0.35">
      <c r="A28" s="98" t="s">
        <v>51</v>
      </c>
      <c r="B28" s="103">
        <v>0</v>
      </c>
      <c r="C28" s="104">
        <f>C8-C27</f>
        <v>0.1395906675606966</v>
      </c>
      <c r="D28" s="105">
        <f>D8-D27</f>
        <v>0.1395906675606966</v>
      </c>
      <c r="E28" s="63">
        <f>E8-E27</f>
        <v>0</v>
      </c>
      <c r="F28" s="95">
        <f>F8-F27</f>
        <v>0</v>
      </c>
      <c r="G28" s="96">
        <f>G8-G27</f>
        <v>0</v>
      </c>
    </row>
    <row r="29" spans="1:11" x14ac:dyDescent="0.3">
      <c r="E29" s="15"/>
      <c r="F29" s="15"/>
      <c r="G29" s="15"/>
      <c r="H29" s="15"/>
    </row>
    <row r="30" spans="1:11" x14ac:dyDescent="0.3">
      <c r="A30" s="1" t="s">
        <v>64</v>
      </c>
      <c r="B30" s="2">
        <v>2303</v>
      </c>
      <c r="C30" s="1"/>
      <c r="E30" s="15"/>
      <c r="F30" s="15"/>
      <c r="G30" s="15"/>
    </row>
    <row r="31" spans="1:11" x14ac:dyDescent="0.3">
      <c r="A31" s="1"/>
      <c r="B31" s="2"/>
    </row>
  </sheetData>
  <mergeCells count="3">
    <mergeCell ref="A4:A5"/>
    <mergeCell ref="B4:D4"/>
    <mergeCell ref="E4:G4"/>
  </mergeCells>
  <pageMargins left="0.7" right="0.7" top="0.58333333333333337" bottom="0.61458333333333337" header="0.3" footer="0.19791666666666666"/>
  <pageSetup paperSize="9" orientation="landscape" r:id="rId1"/>
  <headerFooter>
    <oddHeader xml:space="preserve">&amp;R1/c melléklet
</oddHeader>
    <oddFooter>&amp;CNagykovácsi Településüzemeltetési Közhasznú Nonprofit Kft.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topLeftCell="A7" zoomScaleNormal="100" workbookViewId="0">
      <selection activeCell="A30" sqref="A30"/>
    </sheetView>
  </sheetViews>
  <sheetFormatPr defaultRowHeight="15.6" x14ac:dyDescent="0.3"/>
  <cols>
    <col min="1" max="1" width="45.19921875" customWidth="1"/>
    <col min="2" max="7" width="12.5" customWidth="1"/>
  </cols>
  <sheetData>
    <row r="1" spans="1:8" x14ac:dyDescent="0.3">
      <c r="A1" s="68" t="s">
        <v>20</v>
      </c>
      <c r="C1" s="17"/>
    </row>
    <row r="2" spans="1:8" x14ac:dyDescent="0.3">
      <c r="A2" s="68" t="s">
        <v>23</v>
      </c>
      <c r="B2" s="68"/>
      <c r="C2" s="15"/>
      <c r="D2" s="15"/>
    </row>
    <row r="3" spans="1:8" ht="16.2" thickBot="1" x14ac:dyDescent="0.35">
      <c r="B3" s="68"/>
      <c r="C3" s="15"/>
      <c r="D3" s="15"/>
    </row>
    <row r="4" spans="1:8" x14ac:dyDescent="0.3">
      <c r="A4" s="171" t="s">
        <v>18</v>
      </c>
      <c r="B4" s="165" t="s">
        <v>59</v>
      </c>
      <c r="C4" s="165"/>
      <c r="D4" s="166"/>
      <c r="E4" s="167" t="s">
        <v>60</v>
      </c>
      <c r="F4" s="165"/>
      <c r="G4" s="168"/>
    </row>
    <row r="5" spans="1:8" ht="16.2" thickBot="1" x14ac:dyDescent="0.35">
      <c r="A5" s="172"/>
      <c r="B5" s="132" t="s">
        <v>40</v>
      </c>
      <c r="C5" s="133" t="s">
        <v>31</v>
      </c>
      <c r="D5" s="135" t="s">
        <v>16</v>
      </c>
      <c r="E5" s="136" t="s">
        <v>40</v>
      </c>
      <c r="F5" s="133" t="s">
        <v>31</v>
      </c>
      <c r="G5" s="134" t="s">
        <v>16</v>
      </c>
    </row>
    <row r="6" spans="1:8" x14ac:dyDescent="0.3">
      <c r="A6" s="131" t="s">
        <v>28</v>
      </c>
      <c r="B6" s="125">
        <v>938207</v>
      </c>
      <c r="C6" s="106">
        <v>0</v>
      </c>
      <c r="D6" s="122">
        <f>SUM(B6:C6)</f>
        <v>938207</v>
      </c>
      <c r="E6" s="130">
        <v>0</v>
      </c>
      <c r="F6" s="106"/>
      <c r="G6" s="107">
        <f>SUM(E6:F6)</f>
        <v>0</v>
      </c>
    </row>
    <row r="7" spans="1:8" x14ac:dyDescent="0.3">
      <c r="A7" s="26" t="s">
        <v>29</v>
      </c>
      <c r="B7" s="36">
        <v>0</v>
      </c>
      <c r="C7" s="72">
        <v>2724797</v>
      </c>
      <c r="D7" s="85">
        <f>SUM(B7:C7)</f>
        <v>2724797</v>
      </c>
      <c r="E7" s="38">
        <v>0</v>
      </c>
      <c r="F7" s="72">
        <v>1993808</v>
      </c>
      <c r="G7" s="90">
        <f>SUM(E7:F7)</f>
        <v>1993808</v>
      </c>
    </row>
    <row r="8" spans="1:8" x14ac:dyDescent="0.3">
      <c r="A8" s="27" t="s">
        <v>47</v>
      </c>
      <c r="B8" s="41">
        <f t="shared" ref="B8:G8" si="0">SUM(B6:B7)</f>
        <v>938207</v>
      </c>
      <c r="C8" s="73">
        <f t="shared" si="0"/>
        <v>2724797</v>
      </c>
      <c r="D8" s="86">
        <f t="shared" si="0"/>
        <v>3663004</v>
      </c>
      <c r="E8" s="43">
        <f t="shared" si="0"/>
        <v>0</v>
      </c>
      <c r="F8" s="73">
        <f t="shared" si="0"/>
        <v>1993808</v>
      </c>
      <c r="G8" s="91">
        <f t="shared" si="0"/>
        <v>1993808</v>
      </c>
      <c r="H8" s="101"/>
    </row>
    <row r="9" spans="1:8" x14ac:dyDescent="0.3">
      <c r="A9" s="29" t="s">
        <v>0</v>
      </c>
      <c r="B9" s="74">
        <v>305000</v>
      </c>
      <c r="C9" s="72">
        <v>385000</v>
      </c>
      <c r="D9" s="88">
        <f>SUM(B9:C9)</f>
        <v>690000</v>
      </c>
      <c r="E9" s="48">
        <v>0</v>
      </c>
      <c r="F9" s="75">
        <v>257819</v>
      </c>
      <c r="G9" s="90">
        <f>SUM(E9:F9)</f>
        <v>257819</v>
      </c>
    </row>
    <row r="10" spans="1:8" x14ac:dyDescent="0.3">
      <c r="A10" s="29" t="s">
        <v>1</v>
      </c>
      <c r="B10" s="74">
        <v>0</v>
      </c>
      <c r="C10" s="72">
        <v>0</v>
      </c>
      <c r="D10" s="85">
        <v>0</v>
      </c>
      <c r="E10" s="51">
        <v>0</v>
      </c>
      <c r="F10" s="75">
        <v>144730</v>
      </c>
      <c r="G10" s="90">
        <f>SUM(E10:F10)</f>
        <v>144730</v>
      </c>
    </row>
    <row r="11" spans="1:8" x14ac:dyDescent="0.3">
      <c r="A11" s="29" t="s">
        <v>2</v>
      </c>
      <c r="B11" s="74">
        <f>30000+494000</f>
        <v>524000</v>
      </c>
      <c r="C11" s="72">
        <f>80200-45000</f>
        <v>35200</v>
      </c>
      <c r="D11" s="85">
        <f>SUM(B11:C11)</f>
        <v>559200</v>
      </c>
      <c r="E11" s="51">
        <v>0</v>
      </c>
      <c r="F11" s="75">
        <v>0</v>
      </c>
      <c r="G11" s="90">
        <f>SUM(E11:F11)</f>
        <v>0</v>
      </c>
    </row>
    <row r="12" spans="1:8" x14ac:dyDescent="0.3">
      <c r="A12" s="29" t="s">
        <v>3</v>
      </c>
      <c r="B12" s="74">
        <v>0</v>
      </c>
      <c r="C12" s="72">
        <v>0</v>
      </c>
      <c r="D12" s="85">
        <v>0</v>
      </c>
      <c r="E12" s="51">
        <v>0</v>
      </c>
      <c r="F12" s="75">
        <v>0</v>
      </c>
      <c r="G12" s="90">
        <f>SUM(E12:F12)</f>
        <v>0</v>
      </c>
    </row>
    <row r="13" spans="1:8" x14ac:dyDescent="0.3">
      <c r="A13" s="30" t="s">
        <v>4</v>
      </c>
      <c r="B13" s="76">
        <f t="shared" ref="B13:G13" si="1">SUM(B9:B12)</f>
        <v>829000</v>
      </c>
      <c r="C13" s="78">
        <f t="shared" si="1"/>
        <v>420200</v>
      </c>
      <c r="D13" s="87">
        <f t="shared" si="1"/>
        <v>1249200</v>
      </c>
      <c r="E13" s="53">
        <f t="shared" si="1"/>
        <v>0</v>
      </c>
      <c r="F13" s="77">
        <f t="shared" si="1"/>
        <v>402549</v>
      </c>
      <c r="G13" s="92">
        <f t="shared" si="1"/>
        <v>402549</v>
      </c>
    </row>
    <row r="14" spans="1:8" x14ac:dyDescent="0.3">
      <c r="A14" s="29" t="s">
        <v>5</v>
      </c>
      <c r="B14" s="74">
        <v>0</v>
      </c>
      <c r="C14" s="72">
        <v>1110000</v>
      </c>
      <c r="D14" s="85">
        <f>SUM(C14)</f>
        <v>1110000</v>
      </c>
      <c r="E14" s="55">
        <v>0</v>
      </c>
      <c r="F14" s="75">
        <v>814048</v>
      </c>
      <c r="G14" s="90">
        <f>SUM(E14:F14)</f>
        <v>814048</v>
      </c>
    </row>
    <row r="15" spans="1:8" x14ac:dyDescent="0.3">
      <c r="A15" s="29" t="s">
        <v>6</v>
      </c>
      <c r="B15" s="74">
        <v>0</v>
      </c>
      <c r="C15" s="72">
        <v>83333</v>
      </c>
      <c r="D15" s="85">
        <f>SUM(C15)</f>
        <v>83333</v>
      </c>
      <c r="E15" s="51">
        <v>0</v>
      </c>
      <c r="F15" s="75">
        <v>56385</v>
      </c>
      <c r="G15" s="93">
        <f>SUM(E15:F15)</f>
        <v>56385</v>
      </c>
    </row>
    <row r="16" spans="1:8" x14ac:dyDescent="0.3">
      <c r="A16" s="29" t="s">
        <v>7</v>
      </c>
      <c r="B16" s="74">
        <v>0</v>
      </c>
      <c r="C16" s="72">
        <v>299700</v>
      </c>
      <c r="D16" s="85">
        <f>SUM(C16)</f>
        <v>299700</v>
      </c>
      <c r="E16" s="55">
        <v>0</v>
      </c>
      <c r="F16" s="75">
        <v>236225</v>
      </c>
      <c r="G16" s="90">
        <f>SUM(E16:F16)</f>
        <v>236225</v>
      </c>
    </row>
    <row r="17" spans="1:7" x14ac:dyDescent="0.3">
      <c r="A17" s="29" t="s">
        <v>8</v>
      </c>
      <c r="B17" s="74">
        <v>0</v>
      </c>
      <c r="C17" s="72">
        <v>0</v>
      </c>
      <c r="D17" s="85">
        <v>0</v>
      </c>
      <c r="E17" s="51">
        <v>0</v>
      </c>
      <c r="F17" s="75">
        <v>0</v>
      </c>
      <c r="G17" s="90">
        <f>SUM(E17:F17)</f>
        <v>0</v>
      </c>
    </row>
    <row r="18" spans="1:7" x14ac:dyDescent="0.3">
      <c r="A18" s="29" t="s">
        <v>9</v>
      </c>
      <c r="B18" s="74">
        <v>0</v>
      </c>
      <c r="C18" s="72">
        <v>140000</v>
      </c>
      <c r="D18" s="85">
        <f>SUM(B18:C18)</f>
        <v>140000</v>
      </c>
      <c r="E18" s="51">
        <v>0</v>
      </c>
      <c r="F18" s="75">
        <v>0</v>
      </c>
      <c r="G18" s="93">
        <f>SUM(E18:F18)</f>
        <v>0</v>
      </c>
    </row>
    <row r="19" spans="1:7" x14ac:dyDescent="0.3">
      <c r="A19" s="30" t="s">
        <v>10</v>
      </c>
      <c r="B19" s="76">
        <f t="shared" ref="B19:G19" si="2">SUM(B14:B18)</f>
        <v>0</v>
      </c>
      <c r="C19" s="78">
        <f t="shared" si="2"/>
        <v>1633033</v>
      </c>
      <c r="D19" s="87">
        <f t="shared" si="2"/>
        <v>1633033</v>
      </c>
      <c r="E19" s="53">
        <f t="shared" si="2"/>
        <v>0</v>
      </c>
      <c r="F19" s="77">
        <f t="shared" si="2"/>
        <v>1106658</v>
      </c>
      <c r="G19" s="92">
        <f t="shared" si="2"/>
        <v>1106658</v>
      </c>
    </row>
    <row r="20" spans="1:7" x14ac:dyDescent="0.3">
      <c r="A20" s="29" t="s">
        <v>17</v>
      </c>
      <c r="B20" s="76">
        <v>0</v>
      </c>
      <c r="C20" s="72">
        <v>0</v>
      </c>
      <c r="D20" s="85">
        <v>0</v>
      </c>
      <c r="E20" s="51">
        <v>0</v>
      </c>
      <c r="F20" s="72">
        <v>0</v>
      </c>
      <c r="G20" s="90"/>
    </row>
    <row r="21" spans="1:7" x14ac:dyDescent="0.3">
      <c r="A21" s="31" t="s">
        <v>11</v>
      </c>
      <c r="B21" s="79">
        <f>B13+B19</f>
        <v>829000</v>
      </c>
      <c r="C21" s="80">
        <f>C13+C19</f>
        <v>2053233</v>
      </c>
      <c r="D21" s="89">
        <f>D13+D19</f>
        <v>2882233</v>
      </c>
      <c r="E21" s="53">
        <f>E13+E19++E20</f>
        <v>0</v>
      </c>
      <c r="F21" s="80">
        <f>F13+F19</f>
        <v>1509207</v>
      </c>
      <c r="G21" s="94">
        <f>G13+G19</f>
        <v>1509207</v>
      </c>
    </row>
    <row r="22" spans="1:7" x14ac:dyDescent="0.3">
      <c r="A22" s="29" t="s">
        <v>12</v>
      </c>
      <c r="B22" s="82">
        <v>0</v>
      </c>
      <c r="C22" s="72">
        <v>0</v>
      </c>
      <c r="D22" s="85">
        <v>0</v>
      </c>
      <c r="E22" s="48">
        <v>0</v>
      </c>
      <c r="F22" s="72">
        <v>109041</v>
      </c>
      <c r="G22" s="90">
        <f>SUM(E22:F22)</f>
        <v>109041</v>
      </c>
    </row>
    <row r="23" spans="1:7" x14ac:dyDescent="0.3">
      <c r="A23" s="30" t="s">
        <v>13</v>
      </c>
      <c r="B23" s="79">
        <f t="shared" ref="B23:G23" si="3">SUM(B21:B22)</f>
        <v>829000</v>
      </c>
      <c r="C23" s="78">
        <f t="shared" si="3"/>
        <v>2053233</v>
      </c>
      <c r="D23" s="87">
        <f t="shared" si="3"/>
        <v>2882233</v>
      </c>
      <c r="E23" s="53">
        <f t="shared" si="3"/>
        <v>0</v>
      </c>
      <c r="F23" s="78">
        <f t="shared" si="3"/>
        <v>1618248</v>
      </c>
      <c r="G23" s="92">
        <f t="shared" si="3"/>
        <v>1618248</v>
      </c>
    </row>
    <row r="24" spans="1:7" x14ac:dyDescent="0.3">
      <c r="A24" s="29" t="s">
        <v>14</v>
      </c>
      <c r="B24" s="74">
        <f>B23/16042008*2113260</f>
        <v>109206.56192167464</v>
      </c>
      <c r="C24" s="72">
        <f>C23/64999281*21259719</f>
        <v>671563.68424332258</v>
      </c>
      <c r="D24" s="85">
        <f>SUM(B24:C24)</f>
        <v>780770.24616499722</v>
      </c>
      <c r="E24" s="51">
        <f>E23/16042008*2113260</f>
        <v>0</v>
      </c>
      <c r="F24" s="72">
        <v>375560</v>
      </c>
      <c r="G24" s="90">
        <f>SUM(E24:F24)</f>
        <v>375560</v>
      </c>
    </row>
    <row r="25" spans="1:7" x14ac:dyDescent="0.3">
      <c r="A25" s="30" t="s">
        <v>15</v>
      </c>
      <c r="B25" s="79">
        <f t="shared" ref="B25:G25" si="4">SUM(B23:B24)</f>
        <v>938206.56192167464</v>
      </c>
      <c r="C25" s="78">
        <f t="shared" si="4"/>
        <v>2724796.6842433224</v>
      </c>
      <c r="D25" s="87">
        <f t="shared" si="4"/>
        <v>3663003.2461649971</v>
      </c>
      <c r="E25" s="53">
        <f t="shared" si="4"/>
        <v>0</v>
      </c>
      <c r="F25" s="78">
        <f t="shared" si="4"/>
        <v>1993808</v>
      </c>
      <c r="G25" s="92">
        <f t="shared" si="4"/>
        <v>1993808</v>
      </c>
    </row>
    <row r="26" spans="1:7" x14ac:dyDescent="0.3">
      <c r="A26" s="30" t="s">
        <v>62</v>
      </c>
      <c r="B26" s="79">
        <v>0</v>
      </c>
      <c r="C26" s="72">
        <v>0</v>
      </c>
      <c r="D26" s="85">
        <v>0</v>
      </c>
      <c r="E26" s="59">
        <v>0</v>
      </c>
      <c r="F26" s="78"/>
      <c r="G26" s="92">
        <f>SUM(E26:F26)</f>
        <v>0</v>
      </c>
    </row>
    <row r="27" spans="1:7" x14ac:dyDescent="0.3">
      <c r="A27" s="97" t="s">
        <v>56</v>
      </c>
      <c r="B27" s="84">
        <f t="shared" ref="B27:G27" si="5">SUM(B25:B26)</f>
        <v>938206.56192167464</v>
      </c>
      <c r="C27" s="73">
        <f t="shared" si="5"/>
        <v>2724796.6842433224</v>
      </c>
      <c r="D27" s="86">
        <f t="shared" si="5"/>
        <v>3663003.2461649971</v>
      </c>
      <c r="E27" s="60">
        <f t="shared" si="5"/>
        <v>0</v>
      </c>
      <c r="F27" s="73">
        <f t="shared" si="5"/>
        <v>1993808</v>
      </c>
      <c r="G27" s="91">
        <f t="shared" si="5"/>
        <v>1993808</v>
      </c>
    </row>
    <row r="28" spans="1:7" ht="16.2" thickBot="1" x14ac:dyDescent="0.35">
      <c r="A28" s="98" t="s">
        <v>51</v>
      </c>
      <c r="B28" s="99">
        <v>0</v>
      </c>
      <c r="C28" s="102">
        <v>0</v>
      </c>
      <c r="D28" s="118">
        <v>0</v>
      </c>
      <c r="E28" s="63">
        <f>E8-E27</f>
        <v>0</v>
      </c>
      <c r="F28" s="95">
        <f>F8-F27</f>
        <v>0</v>
      </c>
      <c r="G28" s="96">
        <f>G8-G27</f>
        <v>0</v>
      </c>
    </row>
    <row r="30" spans="1:7" x14ac:dyDescent="0.3">
      <c r="A30" s="1" t="s">
        <v>64</v>
      </c>
      <c r="B30" s="2">
        <v>673</v>
      </c>
      <c r="C30" s="1"/>
    </row>
    <row r="31" spans="1:7" x14ac:dyDescent="0.3">
      <c r="A31" s="1"/>
      <c r="B31" s="2"/>
    </row>
  </sheetData>
  <mergeCells count="3">
    <mergeCell ref="A4:A5"/>
    <mergeCell ref="B4:D4"/>
    <mergeCell ref="E4:G4"/>
  </mergeCells>
  <pageMargins left="0.7" right="0.7" top="0.75" bottom="0.75" header="0.3" footer="0.3"/>
  <pageSetup paperSize="9" orientation="landscape" r:id="rId1"/>
  <headerFooter>
    <oddHeader xml:space="preserve">&amp;R1/d melléklet
</oddHeader>
    <oddFooter>&amp;CNagykovácsi Településüzemeltetési Közhasznú Nonprofit Kft.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Layout" topLeftCell="A4" zoomScaleNormal="100" workbookViewId="0">
      <selection activeCell="A30" sqref="A30"/>
    </sheetView>
  </sheetViews>
  <sheetFormatPr defaultRowHeight="15.6" x14ac:dyDescent="0.3"/>
  <cols>
    <col min="1" max="1" width="45.69921875" customWidth="1"/>
    <col min="2" max="7" width="12.19921875" customWidth="1"/>
  </cols>
  <sheetData>
    <row r="1" spans="1:7" x14ac:dyDescent="0.3">
      <c r="A1" s="68" t="s">
        <v>20</v>
      </c>
      <c r="C1" s="17"/>
    </row>
    <row r="2" spans="1:7" x14ac:dyDescent="0.3">
      <c r="A2" s="68" t="s">
        <v>24</v>
      </c>
      <c r="B2" s="68"/>
      <c r="C2" s="15"/>
      <c r="D2" s="15"/>
    </row>
    <row r="3" spans="1:7" ht="16.2" thickBot="1" x14ac:dyDescent="0.35">
      <c r="A3" s="68"/>
      <c r="B3" s="68"/>
      <c r="C3" s="15"/>
      <c r="D3" s="15"/>
    </row>
    <row r="4" spans="1:7" x14ac:dyDescent="0.3">
      <c r="A4" s="171" t="s">
        <v>18</v>
      </c>
      <c r="B4" s="165" t="s">
        <v>59</v>
      </c>
      <c r="C4" s="165"/>
      <c r="D4" s="165"/>
      <c r="E4" s="165" t="s">
        <v>60</v>
      </c>
      <c r="F4" s="165"/>
      <c r="G4" s="168"/>
    </row>
    <row r="5" spans="1:7" ht="16.2" thickBot="1" x14ac:dyDescent="0.35">
      <c r="A5" s="172"/>
      <c r="B5" s="132" t="s">
        <v>40</v>
      </c>
      <c r="C5" s="133" t="s">
        <v>31</v>
      </c>
      <c r="D5" s="133" t="s">
        <v>16</v>
      </c>
      <c r="E5" s="132" t="s">
        <v>40</v>
      </c>
      <c r="F5" s="133" t="s">
        <v>31</v>
      </c>
      <c r="G5" s="134" t="s">
        <v>16</v>
      </c>
    </row>
    <row r="6" spans="1:7" x14ac:dyDescent="0.3">
      <c r="A6" s="131" t="s">
        <v>28</v>
      </c>
      <c r="B6" s="125">
        <v>124491</v>
      </c>
      <c r="C6" s="106">
        <v>0</v>
      </c>
      <c r="D6" s="106">
        <f>SUM(B6:C6)</f>
        <v>124491</v>
      </c>
      <c r="E6" s="126">
        <v>0</v>
      </c>
      <c r="F6" s="106"/>
      <c r="G6" s="107">
        <f>SUM(E6:F6)</f>
        <v>0</v>
      </c>
    </row>
    <row r="7" spans="1:7" x14ac:dyDescent="0.3">
      <c r="A7" s="26" t="s">
        <v>29</v>
      </c>
      <c r="B7" s="36">
        <v>0</v>
      </c>
      <c r="C7" s="72">
        <v>1066299</v>
      </c>
      <c r="D7" s="72">
        <f>SUM(B7:C7)</f>
        <v>1066299</v>
      </c>
      <c r="E7" s="35">
        <v>0</v>
      </c>
      <c r="F7" s="72">
        <v>2612865</v>
      </c>
      <c r="G7" s="90">
        <f>SUM(E7:F7)</f>
        <v>2612865</v>
      </c>
    </row>
    <row r="8" spans="1:7" x14ac:dyDescent="0.3">
      <c r="A8" s="27" t="s">
        <v>47</v>
      </c>
      <c r="B8" s="41">
        <f t="shared" ref="B8:G8" si="0">SUM(B6:B7)</f>
        <v>124491</v>
      </c>
      <c r="C8" s="73">
        <f t="shared" si="0"/>
        <v>1066299</v>
      </c>
      <c r="D8" s="73">
        <f t="shared" si="0"/>
        <v>1190790</v>
      </c>
      <c r="E8" s="40">
        <f t="shared" si="0"/>
        <v>0</v>
      </c>
      <c r="F8" s="73">
        <f t="shared" si="0"/>
        <v>2612865</v>
      </c>
      <c r="G8" s="91">
        <f t="shared" si="0"/>
        <v>2612865</v>
      </c>
    </row>
    <row r="9" spans="1:7" x14ac:dyDescent="0.3">
      <c r="A9" s="29" t="s">
        <v>0</v>
      </c>
      <c r="B9" s="74">
        <v>50000</v>
      </c>
      <c r="C9" s="75">
        <v>165000</v>
      </c>
      <c r="D9" s="72">
        <f>SUM(B9:C9)</f>
        <v>215000</v>
      </c>
      <c r="E9" s="45">
        <v>0</v>
      </c>
      <c r="F9" s="75">
        <v>208921</v>
      </c>
      <c r="G9" s="90">
        <f>SUM(E9:F9)</f>
        <v>208921</v>
      </c>
    </row>
    <row r="10" spans="1:7" x14ac:dyDescent="0.3">
      <c r="A10" s="29" t="s">
        <v>1</v>
      </c>
      <c r="B10" s="74">
        <v>0</v>
      </c>
      <c r="C10" s="75">
        <v>0</v>
      </c>
      <c r="D10" s="72">
        <v>0</v>
      </c>
      <c r="E10" s="50">
        <v>0</v>
      </c>
      <c r="F10" s="75">
        <v>411105</v>
      </c>
      <c r="G10" s="90">
        <f>SUM(E10:F10)</f>
        <v>411105</v>
      </c>
    </row>
    <row r="11" spans="1:7" x14ac:dyDescent="0.3">
      <c r="A11" s="29" t="s">
        <v>2</v>
      </c>
      <c r="B11" s="74">
        <v>60000</v>
      </c>
      <c r="C11" s="75">
        <v>192600</v>
      </c>
      <c r="D11" s="72">
        <f>SUM(B11:C11)</f>
        <v>252600</v>
      </c>
      <c r="E11" s="50">
        <v>0</v>
      </c>
      <c r="F11" s="75">
        <v>0</v>
      </c>
      <c r="G11" s="90">
        <f>SUM(E11:F11)</f>
        <v>0</v>
      </c>
    </row>
    <row r="12" spans="1:7" x14ac:dyDescent="0.3">
      <c r="A12" s="29" t="s">
        <v>3</v>
      </c>
      <c r="B12" s="74">
        <v>0</v>
      </c>
      <c r="C12" s="72">
        <v>0</v>
      </c>
      <c r="D12" s="72">
        <v>0</v>
      </c>
      <c r="E12" s="50">
        <v>0</v>
      </c>
      <c r="F12" s="75">
        <v>0</v>
      </c>
      <c r="G12" s="90">
        <f>SUM(E12:F12)</f>
        <v>0</v>
      </c>
    </row>
    <row r="13" spans="1:7" x14ac:dyDescent="0.3">
      <c r="A13" s="30" t="s">
        <v>4</v>
      </c>
      <c r="B13" s="76">
        <f t="shared" ref="B13:G13" si="1">SUM(B9:B12)</f>
        <v>110000</v>
      </c>
      <c r="C13" s="78">
        <f t="shared" si="1"/>
        <v>357600</v>
      </c>
      <c r="D13" s="78">
        <f t="shared" si="1"/>
        <v>467600</v>
      </c>
      <c r="E13" s="52">
        <f t="shared" si="1"/>
        <v>0</v>
      </c>
      <c r="F13" s="77">
        <f t="shared" si="1"/>
        <v>620026</v>
      </c>
      <c r="G13" s="92">
        <f t="shared" si="1"/>
        <v>620026</v>
      </c>
    </row>
    <row r="14" spans="1:7" x14ac:dyDescent="0.3">
      <c r="A14" s="29" t="s">
        <v>5</v>
      </c>
      <c r="B14" s="74">
        <v>0</v>
      </c>
      <c r="C14" s="72">
        <v>246375</v>
      </c>
      <c r="D14" s="72">
        <f>SUM(C14)</f>
        <v>246375</v>
      </c>
      <c r="E14" s="54">
        <v>0</v>
      </c>
      <c r="F14" s="75">
        <v>910006</v>
      </c>
      <c r="G14" s="90">
        <f>SUM(E14:F14)</f>
        <v>910006</v>
      </c>
    </row>
    <row r="15" spans="1:7" x14ac:dyDescent="0.3">
      <c r="A15" s="29" t="s">
        <v>6</v>
      </c>
      <c r="B15" s="74">
        <v>0</v>
      </c>
      <c r="C15" s="72">
        <v>20999</v>
      </c>
      <c r="D15" s="72">
        <f>SUM(C15)</f>
        <v>20999</v>
      </c>
      <c r="E15" s="50">
        <v>0</v>
      </c>
      <c r="F15" s="75">
        <v>179112</v>
      </c>
      <c r="G15" s="93">
        <f>SUM(E15:F15)</f>
        <v>179112</v>
      </c>
    </row>
    <row r="16" spans="1:7" x14ac:dyDescent="0.3">
      <c r="A16" s="29" t="s">
        <v>7</v>
      </c>
      <c r="B16" s="74">
        <v>0</v>
      </c>
      <c r="C16" s="72">
        <v>66521</v>
      </c>
      <c r="D16" s="72">
        <f>SUM(C16)</f>
        <v>66521</v>
      </c>
      <c r="E16" s="54">
        <v>0</v>
      </c>
      <c r="F16" s="75">
        <v>276953</v>
      </c>
      <c r="G16" s="90">
        <f>SUM(E16:F16)</f>
        <v>276953</v>
      </c>
    </row>
    <row r="17" spans="1:7" x14ac:dyDescent="0.3">
      <c r="A17" s="29" t="s">
        <v>8</v>
      </c>
      <c r="B17" s="74">
        <v>0</v>
      </c>
      <c r="C17" s="72">
        <v>0</v>
      </c>
      <c r="D17" s="72">
        <v>0</v>
      </c>
      <c r="E17" s="50">
        <v>0</v>
      </c>
      <c r="F17" s="75">
        <v>0</v>
      </c>
      <c r="G17" s="90">
        <f>SUM(E17:F17)</f>
        <v>0</v>
      </c>
    </row>
    <row r="18" spans="1:7" x14ac:dyDescent="0.3">
      <c r="A18" s="29" t="s">
        <v>9</v>
      </c>
      <c r="B18" s="74">
        <v>0</v>
      </c>
      <c r="C18" s="72">
        <v>112000</v>
      </c>
      <c r="D18" s="72">
        <f>SUM(B18:C18)</f>
        <v>112000</v>
      </c>
      <c r="E18" s="50">
        <v>0</v>
      </c>
      <c r="F18" s="75">
        <v>0</v>
      </c>
      <c r="G18" s="93">
        <f>SUM(E18:F18)</f>
        <v>0</v>
      </c>
    </row>
    <row r="19" spans="1:7" x14ac:dyDescent="0.3">
      <c r="A19" s="30" t="s">
        <v>10</v>
      </c>
      <c r="B19" s="76">
        <f t="shared" ref="B19:G19" si="2">SUM(B14:B18)</f>
        <v>0</v>
      </c>
      <c r="C19" s="78">
        <f t="shared" si="2"/>
        <v>445895</v>
      </c>
      <c r="D19" s="78">
        <f t="shared" si="2"/>
        <v>445895</v>
      </c>
      <c r="E19" s="52">
        <f t="shared" si="2"/>
        <v>0</v>
      </c>
      <c r="F19" s="77">
        <f t="shared" si="2"/>
        <v>1366071</v>
      </c>
      <c r="G19" s="92">
        <f t="shared" si="2"/>
        <v>1366071</v>
      </c>
    </row>
    <row r="20" spans="1:7" x14ac:dyDescent="0.3">
      <c r="A20" s="29" t="s">
        <v>17</v>
      </c>
      <c r="B20" s="76">
        <v>0</v>
      </c>
      <c r="C20" s="72">
        <v>0</v>
      </c>
      <c r="D20" s="72">
        <v>0</v>
      </c>
      <c r="E20" s="50">
        <v>0</v>
      </c>
      <c r="F20" s="72">
        <v>0</v>
      </c>
      <c r="G20" s="90"/>
    </row>
    <row r="21" spans="1:7" x14ac:dyDescent="0.3">
      <c r="A21" s="31" t="s">
        <v>11</v>
      </c>
      <c r="B21" s="79">
        <f>B13+B19</f>
        <v>110000</v>
      </c>
      <c r="C21" s="80">
        <f>C13+C19</f>
        <v>803495</v>
      </c>
      <c r="D21" s="81">
        <f>D13+D19</f>
        <v>913495</v>
      </c>
      <c r="E21" s="52">
        <f>E13+E19++E20</f>
        <v>0</v>
      </c>
      <c r="F21" s="80">
        <f>F13+F19</f>
        <v>1986097</v>
      </c>
      <c r="G21" s="94">
        <f>G13+G19</f>
        <v>1986097</v>
      </c>
    </row>
    <row r="22" spans="1:7" x14ac:dyDescent="0.3">
      <c r="A22" s="29" t="s">
        <v>12</v>
      </c>
      <c r="B22" s="82">
        <v>0</v>
      </c>
      <c r="C22" s="72">
        <v>0</v>
      </c>
      <c r="D22" s="72">
        <v>0</v>
      </c>
      <c r="E22" s="45">
        <v>0</v>
      </c>
      <c r="F22" s="72">
        <v>134601</v>
      </c>
      <c r="G22" s="90">
        <f>SUM(E22:F22)</f>
        <v>134601</v>
      </c>
    </row>
    <row r="23" spans="1:7" x14ac:dyDescent="0.3">
      <c r="A23" s="30" t="s">
        <v>13</v>
      </c>
      <c r="B23" s="79">
        <f t="shared" ref="B23:G23" si="3">SUM(B21:B22)</f>
        <v>110000</v>
      </c>
      <c r="C23" s="78">
        <f t="shared" si="3"/>
        <v>803495</v>
      </c>
      <c r="D23" s="78">
        <f t="shared" si="3"/>
        <v>913495</v>
      </c>
      <c r="E23" s="52">
        <f t="shared" si="3"/>
        <v>0</v>
      </c>
      <c r="F23" s="78">
        <f t="shared" si="3"/>
        <v>2120698</v>
      </c>
      <c r="G23" s="92">
        <f t="shared" si="3"/>
        <v>2120698</v>
      </c>
    </row>
    <row r="24" spans="1:7" x14ac:dyDescent="0.3">
      <c r="A24" s="29" t="s">
        <v>14</v>
      </c>
      <c r="B24" s="74">
        <f>B23/16042008*2113260</f>
        <v>14490.617384058156</v>
      </c>
      <c r="C24" s="72">
        <f>C23/64999281*21259719</f>
        <v>262804.10575472366</v>
      </c>
      <c r="D24" s="72">
        <f>SUM(B24:C24)</f>
        <v>277294.72313878179</v>
      </c>
      <c r="E24" s="50">
        <f>E23/16042008*2113260</f>
        <v>0</v>
      </c>
      <c r="F24" s="72">
        <v>492167</v>
      </c>
      <c r="G24" s="90">
        <f>SUM(E24:F24)</f>
        <v>492167</v>
      </c>
    </row>
    <row r="25" spans="1:7" x14ac:dyDescent="0.3">
      <c r="A25" s="30" t="s">
        <v>15</v>
      </c>
      <c r="B25" s="79">
        <f t="shared" ref="B25:G25" si="4">SUM(B23:B24)</f>
        <v>124490.61738405816</v>
      </c>
      <c r="C25" s="78">
        <f t="shared" si="4"/>
        <v>1066299.1057547238</v>
      </c>
      <c r="D25" s="78">
        <f t="shared" si="4"/>
        <v>1190789.7231387817</v>
      </c>
      <c r="E25" s="52">
        <f t="shared" si="4"/>
        <v>0</v>
      </c>
      <c r="F25" s="78">
        <f t="shared" si="4"/>
        <v>2612865</v>
      </c>
      <c r="G25" s="92">
        <f t="shared" si="4"/>
        <v>2612865</v>
      </c>
    </row>
    <row r="26" spans="1:7" x14ac:dyDescent="0.3">
      <c r="A26" s="30" t="s">
        <v>63</v>
      </c>
      <c r="B26" s="79">
        <v>0</v>
      </c>
      <c r="C26" s="72">
        <v>0</v>
      </c>
      <c r="D26" s="72">
        <v>0</v>
      </c>
      <c r="E26" s="46">
        <v>0</v>
      </c>
      <c r="F26" s="78"/>
      <c r="G26" s="92">
        <f>SUM(E26:F26)</f>
        <v>0</v>
      </c>
    </row>
    <row r="27" spans="1:7" x14ac:dyDescent="0.3">
      <c r="A27" s="97" t="s">
        <v>56</v>
      </c>
      <c r="B27" s="84">
        <f t="shared" ref="B27:G27" si="5">SUM(B25:B26)</f>
        <v>124490.61738405816</v>
      </c>
      <c r="C27" s="73">
        <f t="shared" si="5"/>
        <v>1066299.1057547238</v>
      </c>
      <c r="D27" s="73">
        <f t="shared" si="5"/>
        <v>1190789.7231387817</v>
      </c>
      <c r="E27" s="41">
        <f t="shared" si="5"/>
        <v>0</v>
      </c>
      <c r="F27" s="73">
        <f t="shared" si="5"/>
        <v>2612865</v>
      </c>
      <c r="G27" s="91">
        <f t="shared" si="5"/>
        <v>2612865</v>
      </c>
    </row>
    <row r="28" spans="1:7" ht="16.2" thickBot="1" x14ac:dyDescent="0.35">
      <c r="A28" s="98" t="s">
        <v>51</v>
      </c>
      <c r="B28" s="99">
        <f t="shared" ref="B28:G28" si="6">B8-B27</f>
        <v>0.38261594183859415</v>
      </c>
      <c r="C28" s="102">
        <f t="shared" si="6"/>
        <v>-0.10575472377240658</v>
      </c>
      <c r="D28" s="102">
        <f t="shared" si="6"/>
        <v>0.27686121826991439</v>
      </c>
      <c r="E28" s="61">
        <f t="shared" si="6"/>
        <v>0</v>
      </c>
      <c r="F28" s="95">
        <f t="shared" si="6"/>
        <v>0</v>
      </c>
      <c r="G28" s="96">
        <f t="shared" si="6"/>
        <v>0</v>
      </c>
    </row>
    <row r="30" spans="1:7" x14ac:dyDescent="0.3">
      <c r="A30" s="1" t="s">
        <v>64</v>
      </c>
      <c r="B30" s="2">
        <v>801</v>
      </c>
      <c r="C30" s="1"/>
    </row>
    <row r="31" spans="1:7" x14ac:dyDescent="0.3">
      <c r="A31" s="1"/>
      <c r="B31" s="2"/>
    </row>
  </sheetData>
  <mergeCells count="3">
    <mergeCell ref="A4:A5"/>
    <mergeCell ref="B4:D4"/>
    <mergeCell ref="E4:G4"/>
  </mergeCells>
  <pageMargins left="0.7" right="0.7" top="0.75" bottom="0.75" header="0.3" footer="0.3"/>
  <pageSetup paperSize="9" orientation="landscape" r:id="rId1"/>
  <headerFooter>
    <oddHeader xml:space="preserve">&amp;R1/e melléklet
</oddHeader>
    <oddFooter>&amp;CNagykovácsi Településüzemeltetési Közhasznú Nonprofit Kft.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Layout" topLeftCell="A10" zoomScaleNormal="100" workbookViewId="0">
      <selection activeCell="A30" sqref="A30"/>
    </sheetView>
  </sheetViews>
  <sheetFormatPr defaultRowHeight="15.6" x14ac:dyDescent="0.3"/>
  <cols>
    <col min="1" max="1" width="44.19921875" customWidth="1"/>
    <col min="2" max="2" width="13" customWidth="1"/>
    <col min="3" max="3" width="11.8984375" customWidth="1"/>
    <col min="4" max="4" width="11.69921875" bestFit="1" customWidth="1"/>
    <col min="5" max="7" width="13" customWidth="1"/>
    <col min="8" max="8" width="16.69921875" customWidth="1"/>
  </cols>
  <sheetData>
    <row r="1" spans="1:11" x14ac:dyDescent="0.3">
      <c r="A1" s="68" t="s">
        <v>20</v>
      </c>
      <c r="C1" s="17"/>
    </row>
    <row r="2" spans="1:11" x14ac:dyDescent="0.3">
      <c r="A2" s="110" t="s">
        <v>25</v>
      </c>
      <c r="B2" s="68"/>
      <c r="C2" s="15"/>
      <c r="D2" s="15"/>
    </row>
    <row r="3" spans="1:11" ht="16.2" thickBot="1" x14ac:dyDescent="0.35">
      <c r="B3" s="110"/>
      <c r="C3" s="15"/>
      <c r="D3" s="15"/>
    </row>
    <row r="4" spans="1:11" x14ac:dyDescent="0.3">
      <c r="A4" s="173" t="s">
        <v>18</v>
      </c>
      <c r="B4" s="175" t="s">
        <v>59</v>
      </c>
      <c r="C4" s="175"/>
      <c r="D4" s="176"/>
      <c r="E4" s="177" t="s">
        <v>60</v>
      </c>
      <c r="F4" s="175"/>
      <c r="G4" s="178"/>
    </row>
    <row r="5" spans="1:11" ht="16.2" thickBot="1" x14ac:dyDescent="0.35">
      <c r="A5" s="174"/>
      <c r="B5" s="66" t="s">
        <v>40</v>
      </c>
      <c r="C5" s="62" t="s">
        <v>31</v>
      </c>
      <c r="D5" s="128" t="s">
        <v>16</v>
      </c>
      <c r="E5" s="129" t="s">
        <v>40</v>
      </c>
      <c r="F5" s="62" t="s">
        <v>31</v>
      </c>
      <c r="G5" s="127" t="s">
        <v>16</v>
      </c>
    </row>
    <row r="6" spans="1:11" x14ac:dyDescent="0.3">
      <c r="A6" s="124" t="s">
        <v>28</v>
      </c>
      <c r="B6" s="125">
        <v>682944</v>
      </c>
      <c r="C6" s="106">
        <v>0</v>
      </c>
      <c r="D6" s="122">
        <f>SUM(B6:C6)</f>
        <v>682944</v>
      </c>
      <c r="E6" s="130">
        <v>0</v>
      </c>
      <c r="F6" s="106">
        <v>0</v>
      </c>
      <c r="G6" s="107">
        <f>SUM(E6:F6)</f>
        <v>0</v>
      </c>
    </row>
    <row r="7" spans="1:11" x14ac:dyDescent="0.3">
      <c r="A7" s="111" t="s">
        <v>29</v>
      </c>
      <c r="B7" s="36">
        <v>0</v>
      </c>
      <c r="C7" s="72">
        <v>18069483</v>
      </c>
      <c r="D7" s="85">
        <f>SUM(B7:C7)</f>
        <v>18069483</v>
      </c>
      <c r="E7" s="38">
        <v>0</v>
      </c>
      <c r="F7" s="72">
        <v>17166988</v>
      </c>
      <c r="G7" s="90">
        <f>SUM(E7:F7)</f>
        <v>17166988</v>
      </c>
      <c r="H7" s="1"/>
    </row>
    <row r="8" spans="1:11" x14ac:dyDescent="0.3">
      <c r="A8" s="112" t="s">
        <v>47</v>
      </c>
      <c r="B8" s="41">
        <f t="shared" ref="B8:G8" si="0">SUM(B6:B7)</f>
        <v>682944</v>
      </c>
      <c r="C8" s="73">
        <f t="shared" si="0"/>
        <v>18069483</v>
      </c>
      <c r="D8" s="86">
        <f t="shared" si="0"/>
        <v>18752427</v>
      </c>
      <c r="E8" s="43">
        <f t="shared" si="0"/>
        <v>0</v>
      </c>
      <c r="F8" s="73">
        <f t="shared" si="0"/>
        <v>17166988</v>
      </c>
      <c r="G8" s="91">
        <f t="shared" si="0"/>
        <v>17166988</v>
      </c>
    </row>
    <row r="9" spans="1:11" x14ac:dyDescent="0.3">
      <c r="A9" s="113" t="s">
        <v>42</v>
      </c>
      <c r="B9" s="74">
        <v>303450</v>
      </c>
      <c r="C9" s="72">
        <v>708050</v>
      </c>
      <c r="D9" s="85">
        <f>SUM(B9:C9)</f>
        <v>1011500</v>
      </c>
      <c r="E9" s="48">
        <v>0</v>
      </c>
      <c r="F9" s="75">
        <v>650617</v>
      </c>
      <c r="G9" s="90">
        <f>SUM(E9:F9)</f>
        <v>650617</v>
      </c>
    </row>
    <row r="10" spans="1:11" x14ac:dyDescent="0.3">
      <c r="A10" s="113" t="s">
        <v>1</v>
      </c>
      <c r="B10" s="74">
        <v>300000</v>
      </c>
      <c r="C10" s="72">
        <v>200000</v>
      </c>
      <c r="D10" s="85">
        <f>SUM(B10:C10)</f>
        <v>500000</v>
      </c>
      <c r="E10" s="51">
        <v>0</v>
      </c>
      <c r="F10" s="75">
        <v>2181766</v>
      </c>
      <c r="G10" s="90">
        <f>SUM(E10:F10)</f>
        <v>2181766</v>
      </c>
    </row>
    <row r="11" spans="1:11" x14ac:dyDescent="0.3">
      <c r="A11" s="113" t="s">
        <v>2</v>
      </c>
      <c r="B11" s="74">
        <v>0</v>
      </c>
      <c r="C11" s="72">
        <f>1557000+1000000</f>
        <v>2557000</v>
      </c>
      <c r="D11" s="85">
        <f>SUM(B11:C11)</f>
        <v>2557000</v>
      </c>
      <c r="E11" s="51">
        <v>0</v>
      </c>
      <c r="F11" s="75">
        <v>0</v>
      </c>
      <c r="G11" s="90">
        <f>SUM(E11:F11)</f>
        <v>0</v>
      </c>
    </row>
    <row r="12" spans="1:11" x14ac:dyDescent="0.3">
      <c r="A12" s="113" t="s">
        <v>3</v>
      </c>
      <c r="B12" s="74">
        <v>0</v>
      </c>
      <c r="C12" s="72">
        <v>0</v>
      </c>
      <c r="D12" s="85">
        <v>0</v>
      </c>
      <c r="E12" s="51">
        <v>0</v>
      </c>
      <c r="F12" s="75">
        <v>0</v>
      </c>
      <c r="G12" s="90">
        <f>SUM(E12:F12)</f>
        <v>0</v>
      </c>
    </row>
    <row r="13" spans="1:11" x14ac:dyDescent="0.3">
      <c r="A13" s="114" t="s">
        <v>4</v>
      </c>
      <c r="B13" s="76">
        <f t="shared" ref="B13:G13" si="1">SUM(B9:B12)</f>
        <v>603450</v>
      </c>
      <c r="C13" s="81">
        <f t="shared" si="1"/>
        <v>3465050</v>
      </c>
      <c r="D13" s="89">
        <f t="shared" si="1"/>
        <v>4068500</v>
      </c>
      <c r="E13" s="53">
        <f t="shared" si="1"/>
        <v>0</v>
      </c>
      <c r="F13" s="77">
        <f t="shared" si="1"/>
        <v>2832383</v>
      </c>
      <c r="G13" s="92">
        <f t="shared" si="1"/>
        <v>2832383</v>
      </c>
      <c r="H13" s="13"/>
      <c r="I13" s="13"/>
      <c r="J13" s="13"/>
      <c r="K13" s="13"/>
    </row>
    <row r="14" spans="1:11" x14ac:dyDescent="0.3">
      <c r="A14" s="113" t="s">
        <v>5</v>
      </c>
      <c r="B14" s="74">
        <v>0</v>
      </c>
      <c r="C14" s="72">
        <v>7348000</v>
      </c>
      <c r="D14" s="85">
        <f>SUM(B14:C14)</f>
        <v>7348000</v>
      </c>
      <c r="E14" s="55">
        <v>0</v>
      </c>
      <c r="F14" s="75">
        <v>7119707</v>
      </c>
      <c r="G14" s="90">
        <f>SUM(E14:F14)</f>
        <v>7119707</v>
      </c>
    </row>
    <row r="15" spans="1:11" x14ac:dyDescent="0.3">
      <c r="A15" s="113" t="s">
        <v>6</v>
      </c>
      <c r="B15" s="74">
        <v>0</v>
      </c>
      <c r="C15" s="72">
        <v>900000</v>
      </c>
      <c r="D15" s="85">
        <v>900000</v>
      </c>
      <c r="E15" s="51">
        <v>0</v>
      </c>
      <c r="F15" s="75">
        <v>929513</v>
      </c>
      <c r="G15" s="93">
        <f>SUM(E15:F15)</f>
        <v>929513</v>
      </c>
    </row>
    <row r="16" spans="1:11" x14ac:dyDescent="0.3">
      <c r="A16" s="113" t="s">
        <v>7</v>
      </c>
      <c r="B16" s="74">
        <v>0</v>
      </c>
      <c r="C16" s="72">
        <v>1902960</v>
      </c>
      <c r="D16" s="85">
        <f>SUM(C16)</f>
        <v>1902960</v>
      </c>
      <c r="E16" s="55">
        <v>0</v>
      </c>
      <c r="F16" s="75">
        <v>2056069</v>
      </c>
      <c r="G16" s="90">
        <f>SUM(E16:F16)</f>
        <v>2056069</v>
      </c>
    </row>
    <row r="17" spans="1:7" x14ac:dyDescent="0.3">
      <c r="A17" s="113" t="s">
        <v>8</v>
      </c>
      <c r="B17" s="74">
        <v>0</v>
      </c>
      <c r="C17" s="72">
        <v>0</v>
      </c>
      <c r="D17" s="85">
        <v>0</v>
      </c>
      <c r="E17" s="51">
        <v>0</v>
      </c>
      <c r="F17" s="75">
        <v>0</v>
      </c>
      <c r="G17" s="90">
        <f>SUM(E17:F17)</f>
        <v>0</v>
      </c>
    </row>
    <row r="18" spans="1:7" x14ac:dyDescent="0.3">
      <c r="A18" s="113" t="s">
        <v>9</v>
      </c>
      <c r="B18" s="74">
        <v>0</v>
      </c>
      <c r="C18" s="72">
        <v>0</v>
      </c>
      <c r="D18" s="85">
        <v>0</v>
      </c>
      <c r="E18" s="51">
        <v>0</v>
      </c>
      <c r="F18" s="75">
        <v>0</v>
      </c>
      <c r="G18" s="93">
        <f>SUM(E18:F18)</f>
        <v>0</v>
      </c>
    </row>
    <row r="19" spans="1:7" x14ac:dyDescent="0.3">
      <c r="A19" s="115" t="s">
        <v>10</v>
      </c>
      <c r="B19" s="76">
        <f t="shared" ref="B19:G19" si="2">SUM(B14:B18)</f>
        <v>0</v>
      </c>
      <c r="C19" s="78">
        <f t="shared" si="2"/>
        <v>10150960</v>
      </c>
      <c r="D19" s="87">
        <f t="shared" si="2"/>
        <v>10150960</v>
      </c>
      <c r="E19" s="53">
        <f t="shared" si="2"/>
        <v>0</v>
      </c>
      <c r="F19" s="77">
        <f t="shared" si="2"/>
        <v>10105289</v>
      </c>
      <c r="G19" s="92">
        <f t="shared" si="2"/>
        <v>10105289</v>
      </c>
    </row>
    <row r="20" spans="1:7" x14ac:dyDescent="0.3">
      <c r="A20" s="113" t="s">
        <v>17</v>
      </c>
      <c r="B20" s="74">
        <v>0</v>
      </c>
      <c r="C20" s="72">
        <v>0</v>
      </c>
      <c r="D20" s="85">
        <v>0</v>
      </c>
      <c r="E20" s="51">
        <v>0</v>
      </c>
      <c r="F20" s="72">
        <v>0</v>
      </c>
      <c r="G20" s="90">
        <v>0</v>
      </c>
    </row>
    <row r="21" spans="1:7" x14ac:dyDescent="0.3">
      <c r="A21" s="114" t="s">
        <v>11</v>
      </c>
      <c r="B21" s="79">
        <f>B13+B19</f>
        <v>603450</v>
      </c>
      <c r="C21" s="81">
        <f>C13+C19</f>
        <v>13616010</v>
      </c>
      <c r="D21" s="89">
        <f>SUM(B21:C21)</f>
        <v>14219460</v>
      </c>
      <c r="E21" s="53">
        <f>E13+E19++E20</f>
        <v>0</v>
      </c>
      <c r="F21" s="80">
        <f>F13+F19</f>
        <v>12937672</v>
      </c>
      <c r="G21" s="94">
        <f>G13+G19</f>
        <v>12937672</v>
      </c>
    </row>
    <row r="22" spans="1:7" x14ac:dyDescent="0.3">
      <c r="A22" s="113" t="s">
        <v>12</v>
      </c>
      <c r="B22" s="74">
        <v>0</v>
      </c>
      <c r="C22" s="72">
        <v>0</v>
      </c>
      <c r="D22" s="85">
        <v>0</v>
      </c>
      <c r="E22" s="48">
        <v>0</v>
      </c>
      <c r="F22" s="72">
        <v>995691</v>
      </c>
      <c r="G22" s="90">
        <f>SUM(E22:F22)</f>
        <v>995691</v>
      </c>
    </row>
    <row r="23" spans="1:7" x14ac:dyDescent="0.3">
      <c r="A23" s="115" t="s">
        <v>13</v>
      </c>
      <c r="B23" s="79">
        <f t="shared" ref="B23:G23" si="3">SUM(B21:B22)</f>
        <v>603450</v>
      </c>
      <c r="C23" s="78">
        <f t="shared" si="3"/>
        <v>13616010</v>
      </c>
      <c r="D23" s="87">
        <f t="shared" si="3"/>
        <v>14219460</v>
      </c>
      <c r="E23" s="53">
        <f t="shared" si="3"/>
        <v>0</v>
      </c>
      <c r="F23" s="78">
        <f t="shared" si="3"/>
        <v>13933363</v>
      </c>
      <c r="G23" s="92">
        <f t="shared" si="3"/>
        <v>13933363</v>
      </c>
    </row>
    <row r="24" spans="1:7" x14ac:dyDescent="0.3">
      <c r="A24" s="113" t="s">
        <v>14</v>
      </c>
      <c r="B24" s="74">
        <f>B23/16042008*2113260</f>
        <v>79494.209640089946</v>
      </c>
      <c r="C24" s="72">
        <f>C23/64999281*21259719</f>
        <v>4453473.0545894811</v>
      </c>
      <c r="D24" s="85">
        <f>SUM(B24:C24)</f>
        <v>4532967.2642295714</v>
      </c>
      <c r="E24" s="51">
        <f>E23/16042008*2113260</f>
        <v>0</v>
      </c>
      <c r="F24" s="72">
        <v>3233625</v>
      </c>
      <c r="G24" s="90">
        <f>SUM(E24:F24)</f>
        <v>3233625</v>
      </c>
    </row>
    <row r="25" spans="1:7" x14ac:dyDescent="0.3">
      <c r="A25" s="115" t="s">
        <v>15</v>
      </c>
      <c r="B25" s="79">
        <f t="shared" ref="B25:G25" si="4">SUM(B23:B24)</f>
        <v>682944.20964008989</v>
      </c>
      <c r="C25" s="78">
        <f t="shared" si="4"/>
        <v>18069483.05458948</v>
      </c>
      <c r="D25" s="87">
        <f t="shared" si="4"/>
        <v>18752427.264229573</v>
      </c>
      <c r="E25" s="53">
        <f t="shared" si="4"/>
        <v>0</v>
      </c>
      <c r="F25" s="78">
        <f t="shared" si="4"/>
        <v>17166988</v>
      </c>
      <c r="G25" s="92">
        <f t="shared" si="4"/>
        <v>17166988</v>
      </c>
    </row>
    <row r="26" spans="1:7" x14ac:dyDescent="0.3">
      <c r="A26" s="115" t="s">
        <v>62</v>
      </c>
      <c r="B26" s="79">
        <v>0</v>
      </c>
      <c r="C26" s="72">
        <v>0</v>
      </c>
      <c r="D26" s="85">
        <v>0</v>
      </c>
      <c r="E26" s="59">
        <v>0</v>
      </c>
      <c r="F26" s="78"/>
      <c r="G26" s="92">
        <f>SUM(E26:F26)</f>
        <v>0</v>
      </c>
    </row>
    <row r="27" spans="1:7" x14ac:dyDescent="0.3">
      <c r="A27" s="116" t="s">
        <v>56</v>
      </c>
      <c r="B27" s="84">
        <f t="shared" ref="B27:G27" si="5">SUM(B25:B26)</f>
        <v>682944.20964008989</v>
      </c>
      <c r="C27" s="73">
        <f t="shared" si="5"/>
        <v>18069483.05458948</v>
      </c>
      <c r="D27" s="86">
        <f t="shared" si="5"/>
        <v>18752427.264229573</v>
      </c>
      <c r="E27" s="60">
        <f t="shared" si="5"/>
        <v>0</v>
      </c>
      <c r="F27" s="73">
        <f t="shared" si="5"/>
        <v>17166988</v>
      </c>
      <c r="G27" s="91">
        <f t="shared" si="5"/>
        <v>17166988</v>
      </c>
    </row>
    <row r="28" spans="1:7" ht="16.2" thickBot="1" x14ac:dyDescent="0.35">
      <c r="A28" s="117" t="s">
        <v>51</v>
      </c>
      <c r="B28" s="99">
        <f t="shared" ref="B28:G28" si="6">B8-B27</f>
        <v>-0.20964008988812566</v>
      </c>
      <c r="C28" s="102">
        <f t="shared" si="6"/>
        <v>-5.458948016166687E-2</v>
      </c>
      <c r="D28" s="118">
        <f t="shared" si="6"/>
        <v>-0.26422957330942154</v>
      </c>
      <c r="E28" s="63">
        <f t="shared" si="6"/>
        <v>0</v>
      </c>
      <c r="F28" s="95">
        <f t="shared" si="6"/>
        <v>0</v>
      </c>
      <c r="G28" s="96">
        <f t="shared" si="6"/>
        <v>0</v>
      </c>
    </row>
    <row r="30" spans="1:7" x14ac:dyDescent="0.3">
      <c r="A30" s="1" t="s">
        <v>64</v>
      </c>
      <c r="B30" s="2">
        <v>8355</v>
      </c>
      <c r="C30" s="1"/>
    </row>
    <row r="31" spans="1:7" x14ac:dyDescent="0.3">
      <c r="A31" s="1"/>
      <c r="B31" s="2"/>
    </row>
  </sheetData>
  <mergeCells count="3">
    <mergeCell ref="A4:A5"/>
    <mergeCell ref="B4:D4"/>
    <mergeCell ref="E4:G4"/>
  </mergeCells>
  <pageMargins left="0.7" right="0.7" top="0.75" bottom="0.75" header="0.3" footer="0.3"/>
  <pageSetup paperSize="9" orientation="landscape" r:id="rId1"/>
  <headerFooter>
    <oddHeader xml:space="preserve">&amp;R1/f melléklet
</oddHeader>
    <oddFooter>&amp;CNagykovácsi Településüzemeltetési Közhasznú Nonprofit Kft.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Layout" topLeftCell="A7" zoomScaleNormal="100" workbookViewId="0">
      <selection activeCell="A30" sqref="A30"/>
    </sheetView>
  </sheetViews>
  <sheetFormatPr defaultRowHeight="15.6" x14ac:dyDescent="0.3"/>
  <cols>
    <col min="1" max="1" width="44.59765625" customWidth="1"/>
    <col min="2" max="7" width="12.59765625" customWidth="1"/>
  </cols>
  <sheetData>
    <row r="1" spans="1:7" x14ac:dyDescent="0.3">
      <c r="A1" s="68" t="s">
        <v>20</v>
      </c>
      <c r="C1" s="17"/>
    </row>
    <row r="2" spans="1:7" x14ac:dyDescent="0.3">
      <c r="A2" s="110" t="s">
        <v>26</v>
      </c>
      <c r="B2" s="68"/>
      <c r="C2" s="15"/>
      <c r="D2" s="15"/>
    </row>
    <row r="3" spans="1:7" ht="16.2" thickBot="1" x14ac:dyDescent="0.35">
      <c r="B3" s="110"/>
      <c r="C3" s="15"/>
      <c r="D3" s="15"/>
    </row>
    <row r="4" spans="1:7" x14ac:dyDescent="0.3">
      <c r="A4" s="173" t="s">
        <v>18</v>
      </c>
      <c r="B4" s="175" t="s">
        <v>59</v>
      </c>
      <c r="C4" s="175"/>
      <c r="D4" s="176"/>
      <c r="E4" s="177" t="s">
        <v>60</v>
      </c>
      <c r="F4" s="175"/>
      <c r="G4" s="178"/>
    </row>
    <row r="5" spans="1:7" ht="16.2" thickBot="1" x14ac:dyDescent="0.35">
      <c r="A5" s="174"/>
      <c r="B5" s="66" t="s">
        <v>40</v>
      </c>
      <c r="C5" s="62" t="s">
        <v>31</v>
      </c>
      <c r="D5" s="128" t="s">
        <v>16</v>
      </c>
      <c r="E5" s="129" t="s">
        <v>40</v>
      </c>
      <c r="F5" s="62" t="s">
        <v>31</v>
      </c>
      <c r="G5" s="127" t="s">
        <v>16</v>
      </c>
    </row>
    <row r="6" spans="1:7" x14ac:dyDescent="0.3">
      <c r="A6" s="124" t="s">
        <v>28</v>
      </c>
      <c r="B6" s="125">
        <v>905386</v>
      </c>
      <c r="C6" s="106"/>
      <c r="D6" s="122">
        <f>SUM(B6:C6)</f>
        <v>905386</v>
      </c>
      <c r="E6" s="130">
        <v>0</v>
      </c>
      <c r="F6" s="106">
        <v>0</v>
      </c>
      <c r="G6" s="107">
        <f>SUM(E6:F6)</f>
        <v>0</v>
      </c>
    </row>
    <row r="7" spans="1:7" x14ac:dyDescent="0.3">
      <c r="A7" s="111" t="s">
        <v>29</v>
      </c>
      <c r="B7" s="36"/>
      <c r="C7" s="72">
        <v>16343647</v>
      </c>
      <c r="D7" s="85">
        <f>SUM(B7:C7)</f>
        <v>16343647</v>
      </c>
      <c r="E7" s="38">
        <v>0</v>
      </c>
      <c r="F7" s="72">
        <v>13781886</v>
      </c>
      <c r="G7" s="90">
        <f>SUM(E7:F7)</f>
        <v>13781886</v>
      </c>
    </row>
    <row r="8" spans="1:7" x14ac:dyDescent="0.3">
      <c r="A8" s="112" t="s">
        <v>47</v>
      </c>
      <c r="B8" s="41">
        <f t="shared" ref="B8:G8" si="0">SUM(B6:B7)</f>
        <v>905386</v>
      </c>
      <c r="C8" s="73">
        <f t="shared" si="0"/>
        <v>16343647</v>
      </c>
      <c r="D8" s="86">
        <f t="shared" si="0"/>
        <v>17249033</v>
      </c>
      <c r="E8" s="43">
        <f t="shared" si="0"/>
        <v>0</v>
      </c>
      <c r="F8" s="73">
        <f t="shared" si="0"/>
        <v>13781886</v>
      </c>
      <c r="G8" s="91">
        <f t="shared" si="0"/>
        <v>13781886</v>
      </c>
    </row>
    <row r="9" spans="1:7" x14ac:dyDescent="0.3">
      <c r="A9" s="113" t="s">
        <v>0</v>
      </c>
      <c r="B9" s="74">
        <v>500000</v>
      </c>
      <c r="C9" s="72">
        <v>1313000</v>
      </c>
      <c r="D9" s="85">
        <f>SUM(B9:C9)</f>
        <v>1813000</v>
      </c>
      <c r="E9" s="48">
        <v>0</v>
      </c>
      <c r="F9" s="75">
        <v>1111380</v>
      </c>
      <c r="G9" s="90">
        <f>SUM(E9:F9)</f>
        <v>1111380</v>
      </c>
    </row>
    <row r="10" spans="1:7" ht="28.8" x14ac:dyDescent="0.3">
      <c r="A10" s="123" t="s">
        <v>43</v>
      </c>
      <c r="B10" s="74"/>
      <c r="C10" s="72">
        <v>192000</v>
      </c>
      <c r="D10" s="85">
        <v>192000</v>
      </c>
      <c r="E10" s="51">
        <v>0</v>
      </c>
      <c r="F10" s="75">
        <v>169454</v>
      </c>
      <c r="G10" s="90">
        <f>SUM(E10:F10)</f>
        <v>169454</v>
      </c>
    </row>
    <row r="11" spans="1:7" x14ac:dyDescent="0.3">
      <c r="A11" s="113" t="s">
        <v>2</v>
      </c>
      <c r="B11" s="74">
        <v>300000</v>
      </c>
      <c r="C11" s="72">
        <v>798000</v>
      </c>
      <c r="D11" s="85">
        <f>SUM(B11:C11)</f>
        <v>1098000</v>
      </c>
      <c r="E11" s="51">
        <v>0</v>
      </c>
      <c r="F11" s="75">
        <v>0</v>
      </c>
      <c r="G11" s="90">
        <f>SUM(E11:F11)</f>
        <v>0</v>
      </c>
    </row>
    <row r="12" spans="1:7" x14ac:dyDescent="0.3">
      <c r="A12" s="113" t="s">
        <v>3</v>
      </c>
      <c r="B12" s="74"/>
      <c r="C12" s="72"/>
      <c r="D12" s="85"/>
      <c r="E12" s="51">
        <v>0</v>
      </c>
      <c r="F12" s="75">
        <v>0</v>
      </c>
      <c r="G12" s="90">
        <f>SUM(E12:F12)</f>
        <v>0</v>
      </c>
    </row>
    <row r="13" spans="1:7" x14ac:dyDescent="0.3">
      <c r="A13" s="115" t="s">
        <v>4</v>
      </c>
      <c r="B13" s="76">
        <f t="shared" ref="B13:G13" si="1">SUM(B9:B12)</f>
        <v>800000</v>
      </c>
      <c r="C13" s="78">
        <f t="shared" si="1"/>
        <v>2303000</v>
      </c>
      <c r="D13" s="87">
        <f t="shared" si="1"/>
        <v>3103000</v>
      </c>
      <c r="E13" s="53">
        <f t="shared" si="1"/>
        <v>0</v>
      </c>
      <c r="F13" s="77">
        <f t="shared" si="1"/>
        <v>1280834</v>
      </c>
      <c r="G13" s="92">
        <f t="shared" si="1"/>
        <v>1280834</v>
      </c>
    </row>
    <row r="14" spans="1:7" x14ac:dyDescent="0.3">
      <c r="A14" s="113" t="s">
        <v>5</v>
      </c>
      <c r="B14" s="74"/>
      <c r="C14" s="72">
        <v>7239000</v>
      </c>
      <c r="D14" s="85">
        <f>SUM(B14:C14)</f>
        <v>7239000</v>
      </c>
      <c r="E14" s="55">
        <v>0</v>
      </c>
      <c r="F14" s="75">
        <v>6338126</v>
      </c>
      <c r="G14" s="90">
        <f>SUM(E14:F14)</f>
        <v>6338126</v>
      </c>
    </row>
    <row r="15" spans="1:7" x14ac:dyDescent="0.3">
      <c r="A15" s="113" t="s">
        <v>6</v>
      </c>
      <c r="B15" s="74"/>
      <c r="C15" s="72">
        <v>900000</v>
      </c>
      <c r="D15" s="85">
        <v>900000</v>
      </c>
      <c r="E15" s="51">
        <v>0</v>
      </c>
      <c r="F15" s="75">
        <v>856820</v>
      </c>
      <c r="G15" s="93">
        <f>SUM(E15:F15)</f>
        <v>856820</v>
      </c>
    </row>
    <row r="16" spans="1:7" x14ac:dyDescent="0.3">
      <c r="A16" s="113" t="s">
        <v>7</v>
      </c>
      <c r="B16" s="74"/>
      <c r="C16" s="72">
        <v>1873530</v>
      </c>
      <c r="D16" s="85">
        <v>1873530</v>
      </c>
      <c r="E16" s="55">
        <v>0</v>
      </c>
      <c r="F16" s="75">
        <v>1821685</v>
      </c>
      <c r="G16" s="90">
        <f>SUM(E16:F16)</f>
        <v>1821685</v>
      </c>
    </row>
    <row r="17" spans="1:7" x14ac:dyDescent="0.3">
      <c r="A17" s="113" t="s">
        <v>8</v>
      </c>
      <c r="B17" s="74"/>
      <c r="C17" s="72"/>
      <c r="D17" s="85"/>
      <c r="E17" s="51">
        <v>0</v>
      </c>
      <c r="F17" s="75">
        <v>0</v>
      </c>
      <c r="G17" s="90">
        <f>SUM(E17:F17)</f>
        <v>0</v>
      </c>
    </row>
    <row r="18" spans="1:7" x14ac:dyDescent="0.3">
      <c r="A18" s="113" t="s">
        <v>9</v>
      </c>
      <c r="B18" s="74"/>
      <c r="C18" s="72"/>
      <c r="D18" s="85"/>
      <c r="E18" s="51">
        <v>0</v>
      </c>
      <c r="F18" s="75">
        <v>0</v>
      </c>
      <c r="G18" s="93">
        <f>SUM(E18:F18)</f>
        <v>0</v>
      </c>
    </row>
    <row r="19" spans="1:7" x14ac:dyDescent="0.3">
      <c r="A19" s="115" t="s">
        <v>10</v>
      </c>
      <c r="B19" s="76"/>
      <c r="C19" s="78">
        <f>SUM(C14:C18)</f>
        <v>10012530</v>
      </c>
      <c r="D19" s="87">
        <f>SUM(D14:D18)</f>
        <v>10012530</v>
      </c>
      <c r="E19" s="53">
        <f>SUM(E14:E18)</f>
        <v>0</v>
      </c>
      <c r="F19" s="77">
        <f>SUM(F14:F18)</f>
        <v>9016631</v>
      </c>
      <c r="G19" s="92">
        <f>SUM(G14:G18)</f>
        <v>9016631</v>
      </c>
    </row>
    <row r="20" spans="1:7" x14ac:dyDescent="0.3">
      <c r="A20" s="113" t="s">
        <v>17</v>
      </c>
      <c r="B20" s="74"/>
      <c r="C20" s="72"/>
      <c r="D20" s="85"/>
      <c r="E20" s="51">
        <v>0</v>
      </c>
      <c r="F20" s="72">
        <v>0</v>
      </c>
      <c r="G20" s="90">
        <v>0</v>
      </c>
    </row>
    <row r="21" spans="1:7" x14ac:dyDescent="0.3">
      <c r="A21" s="114" t="s">
        <v>11</v>
      </c>
      <c r="B21" s="79">
        <f>B13+B19</f>
        <v>800000</v>
      </c>
      <c r="C21" s="81">
        <f>C13+C19</f>
        <v>12315530</v>
      </c>
      <c r="D21" s="89">
        <f>D13+D19</f>
        <v>13115530</v>
      </c>
      <c r="E21" s="53">
        <f>E13+E19++E20</f>
        <v>0</v>
      </c>
      <c r="F21" s="80">
        <f>F13+F19</f>
        <v>10297465</v>
      </c>
      <c r="G21" s="94">
        <f>G13+G19</f>
        <v>10297465</v>
      </c>
    </row>
    <row r="22" spans="1:7" x14ac:dyDescent="0.3">
      <c r="A22" s="113" t="s">
        <v>12</v>
      </c>
      <c r="B22" s="74"/>
      <c r="C22" s="72"/>
      <c r="D22" s="85"/>
      <c r="E22" s="48">
        <v>0</v>
      </c>
      <c r="F22" s="72">
        <v>888424</v>
      </c>
      <c r="G22" s="90">
        <f>SUM(E22:F22)</f>
        <v>888424</v>
      </c>
    </row>
    <row r="23" spans="1:7" x14ac:dyDescent="0.3">
      <c r="A23" s="115" t="s">
        <v>13</v>
      </c>
      <c r="B23" s="79">
        <f t="shared" ref="B23:G23" si="2">SUM(B21:B22)</f>
        <v>800000</v>
      </c>
      <c r="C23" s="78">
        <f t="shared" si="2"/>
        <v>12315530</v>
      </c>
      <c r="D23" s="87">
        <f t="shared" si="2"/>
        <v>13115530</v>
      </c>
      <c r="E23" s="53">
        <f t="shared" si="2"/>
        <v>0</v>
      </c>
      <c r="F23" s="78">
        <f t="shared" si="2"/>
        <v>11185889</v>
      </c>
      <c r="G23" s="92">
        <f t="shared" si="2"/>
        <v>11185889</v>
      </c>
    </row>
    <row r="24" spans="1:7" x14ac:dyDescent="0.3">
      <c r="A24" s="113" t="s">
        <v>14</v>
      </c>
      <c r="B24" s="74">
        <f>B23/16042008*2113260</f>
        <v>105386.30824769568</v>
      </c>
      <c r="C24" s="72">
        <f>C23/64999281*21259719</f>
        <v>4028116.9746488431</v>
      </c>
      <c r="D24" s="85">
        <f>SUM(B24:C24)</f>
        <v>4133503.2828965387</v>
      </c>
      <c r="E24" s="51">
        <f>E23/16042008*2113260</f>
        <v>0</v>
      </c>
      <c r="F24" s="72">
        <v>2595997</v>
      </c>
      <c r="G24" s="90">
        <f>SUM(E24:F24)</f>
        <v>2595997</v>
      </c>
    </row>
    <row r="25" spans="1:7" x14ac:dyDescent="0.3">
      <c r="A25" s="115" t="s">
        <v>15</v>
      </c>
      <c r="B25" s="79">
        <f t="shared" ref="B25:G25" si="3">SUM(B23:B24)</f>
        <v>905386.30824769568</v>
      </c>
      <c r="C25" s="78">
        <f t="shared" si="3"/>
        <v>16343646.974648843</v>
      </c>
      <c r="D25" s="87">
        <f t="shared" si="3"/>
        <v>17249033.282896537</v>
      </c>
      <c r="E25" s="53">
        <f t="shared" si="3"/>
        <v>0</v>
      </c>
      <c r="F25" s="78">
        <f t="shared" si="3"/>
        <v>13781886</v>
      </c>
      <c r="G25" s="92">
        <f t="shared" si="3"/>
        <v>13781886</v>
      </c>
    </row>
    <row r="26" spans="1:7" x14ac:dyDescent="0.3">
      <c r="A26" s="115" t="s">
        <v>62</v>
      </c>
      <c r="B26" s="79"/>
      <c r="C26" s="72"/>
      <c r="D26" s="85"/>
      <c r="E26" s="59">
        <v>0</v>
      </c>
      <c r="F26" s="78"/>
      <c r="G26" s="92">
        <f>SUM(E26:F26)</f>
        <v>0</v>
      </c>
    </row>
    <row r="27" spans="1:7" x14ac:dyDescent="0.3">
      <c r="A27" s="116" t="s">
        <v>56</v>
      </c>
      <c r="B27" s="84">
        <f t="shared" ref="B27:G27" si="4">SUM(B25:B26)</f>
        <v>905386.30824769568</v>
      </c>
      <c r="C27" s="73">
        <f t="shared" si="4"/>
        <v>16343646.974648843</v>
      </c>
      <c r="D27" s="86">
        <f t="shared" si="4"/>
        <v>17249033.282896537</v>
      </c>
      <c r="E27" s="60">
        <f t="shared" si="4"/>
        <v>0</v>
      </c>
      <c r="F27" s="73">
        <f t="shared" si="4"/>
        <v>13781886</v>
      </c>
      <c r="G27" s="91">
        <f t="shared" si="4"/>
        <v>13781886</v>
      </c>
    </row>
    <row r="28" spans="1:7" ht="16.2" thickBot="1" x14ac:dyDescent="0.35">
      <c r="A28" s="117" t="s">
        <v>51</v>
      </c>
      <c r="B28" s="99">
        <f t="shared" ref="B28:G28" si="5">B8-B27</f>
        <v>-0.3082476956769824</v>
      </c>
      <c r="C28" s="102">
        <f t="shared" si="5"/>
        <v>2.5351157411932945E-2</v>
      </c>
      <c r="D28" s="118">
        <f t="shared" si="5"/>
        <v>-0.28289653733372688</v>
      </c>
      <c r="E28" s="63">
        <f t="shared" si="5"/>
        <v>0</v>
      </c>
      <c r="F28" s="95">
        <f t="shared" si="5"/>
        <v>0</v>
      </c>
      <c r="G28" s="96">
        <f t="shared" si="5"/>
        <v>0</v>
      </c>
    </row>
    <row r="30" spans="1:7" x14ac:dyDescent="0.3">
      <c r="A30" s="1" t="s">
        <v>64</v>
      </c>
      <c r="B30" s="2">
        <v>7095</v>
      </c>
      <c r="C30" s="1"/>
    </row>
    <row r="31" spans="1:7" x14ac:dyDescent="0.3">
      <c r="A31" s="1"/>
      <c r="B31" s="4"/>
    </row>
  </sheetData>
  <mergeCells count="3">
    <mergeCell ref="A4:A5"/>
    <mergeCell ref="B4:D4"/>
    <mergeCell ref="E4:G4"/>
  </mergeCells>
  <pageMargins left="0.7" right="0.7" top="0.75" bottom="0.75" header="0.3" footer="0.3"/>
  <pageSetup paperSize="9" orientation="landscape" r:id="rId1"/>
  <headerFooter>
    <oddHeader xml:space="preserve">&amp;R1/g melléklet
</oddHeader>
    <oddFooter>&amp;CNagykovácsi Településüzemeltetési Közhasznú Nonprofit Kft.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Layout" zoomScaleNormal="100" workbookViewId="0">
      <selection activeCell="A30" sqref="A30"/>
    </sheetView>
  </sheetViews>
  <sheetFormatPr defaultRowHeight="15.6" x14ac:dyDescent="0.3"/>
  <cols>
    <col min="1" max="1" width="45.69921875" customWidth="1"/>
    <col min="2" max="7" width="12.19921875" customWidth="1"/>
  </cols>
  <sheetData>
    <row r="1" spans="1:7" x14ac:dyDescent="0.3">
      <c r="A1" s="68" t="s">
        <v>20</v>
      </c>
      <c r="C1" s="17"/>
    </row>
    <row r="2" spans="1:7" x14ac:dyDescent="0.3">
      <c r="A2" s="110" t="s">
        <v>30</v>
      </c>
      <c r="B2" s="68"/>
      <c r="C2" s="15"/>
      <c r="D2" s="15"/>
    </row>
    <row r="3" spans="1:7" ht="16.2" thickBot="1" x14ac:dyDescent="0.35">
      <c r="A3" s="110"/>
      <c r="B3" s="110"/>
      <c r="C3" s="15"/>
      <c r="D3" s="15"/>
    </row>
    <row r="4" spans="1:7" x14ac:dyDescent="0.3">
      <c r="A4" s="173" t="s">
        <v>18</v>
      </c>
      <c r="B4" s="175" t="s">
        <v>59</v>
      </c>
      <c r="C4" s="175"/>
      <c r="D4" s="176"/>
      <c r="E4" s="177" t="s">
        <v>60</v>
      </c>
      <c r="F4" s="175"/>
      <c r="G4" s="178"/>
    </row>
    <row r="5" spans="1:7" ht="16.2" thickBot="1" x14ac:dyDescent="0.35">
      <c r="A5" s="174"/>
      <c r="B5" s="66" t="s">
        <v>40</v>
      </c>
      <c r="C5" s="62" t="s">
        <v>31</v>
      </c>
      <c r="D5" s="128" t="s">
        <v>16</v>
      </c>
      <c r="E5" s="129" t="s">
        <v>40</v>
      </c>
      <c r="F5" s="62" t="s">
        <v>31</v>
      </c>
      <c r="G5" s="127" t="s">
        <v>16</v>
      </c>
    </row>
    <row r="6" spans="1:7" x14ac:dyDescent="0.3">
      <c r="A6" s="131" t="s">
        <v>28</v>
      </c>
      <c r="B6" s="125">
        <v>2278583</v>
      </c>
      <c r="C6" s="106"/>
      <c r="D6" s="122">
        <f>SUM(B6:C6)</f>
        <v>2278583</v>
      </c>
      <c r="E6" s="130">
        <v>0</v>
      </c>
      <c r="F6" s="106">
        <v>0</v>
      </c>
      <c r="G6" s="107">
        <f>SUM(E6:F6)</f>
        <v>0</v>
      </c>
    </row>
    <row r="7" spans="1:7" x14ac:dyDescent="0.3">
      <c r="A7" s="26" t="s">
        <v>29</v>
      </c>
      <c r="B7" s="36"/>
      <c r="C7" s="72">
        <v>14581162</v>
      </c>
      <c r="D7" s="85">
        <f>SUM(B7:C7)</f>
        <v>14581162</v>
      </c>
      <c r="E7" s="38">
        <v>0</v>
      </c>
      <c r="F7" s="72">
        <v>15473429</v>
      </c>
      <c r="G7" s="90">
        <f>SUM(E7:F7)</f>
        <v>15473429</v>
      </c>
    </row>
    <row r="8" spans="1:7" x14ac:dyDescent="0.3">
      <c r="A8" s="97" t="s">
        <v>47</v>
      </c>
      <c r="B8" s="84">
        <f t="shared" ref="B8:G8" si="0">SUM(B6:B7)</f>
        <v>2278583</v>
      </c>
      <c r="C8" s="73">
        <f t="shared" si="0"/>
        <v>14581162</v>
      </c>
      <c r="D8" s="73">
        <f t="shared" si="0"/>
        <v>16859745</v>
      </c>
      <c r="E8" s="41">
        <f t="shared" si="0"/>
        <v>0</v>
      </c>
      <c r="F8" s="73">
        <f t="shared" si="0"/>
        <v>15473429</v>
      </c>
      <c r="G8" s="91">
        <f t="shared" si="0"/>
        <v>15473429</v>
      </c>
    </row>
    <row r="9" spans="1:7" x14ac:dyDescent="0.3">
      <c r="A9" s="29" t="s">
        <v>0</v>
      </c>
      <c r="B9" s="74">
        <v>1013358</v>
      </c>
      <c r="C9" s="72">
        <f>2310000+300000</f>
        <v>2610000</v>
      </c>
      <c r="D9" s="85">
        <f>SUM(B9:C9)</f>
        <v>3623358</v>
      </c>
      <c r="E9" s="48">
        <v>0</v>
      </c>
      <c r="F9" s="75">
        <v>2459196</v>
      </c>
      <c r="G9" s="90">
        <f>SUM(E9:F9)</f>
        <v>2459196</v>
      </c>
    </row>
    <row r="10" spans="1:7" x14ac:dyDescent="0.3">
      <c r="A10" s="29" t="s">
        <v>1</v>
      </c>
      <c r="B10" s="74"/>
      <c r="C10" s="72"/>
      <c r="D10" s="85"/>
      <c r="E10" s="51">
        <v>0</v>
      </c>
      <c r="F10" s="75">
        <v>1912287</v>
      </c>
      <c r="G10" s="90">
        <f>SUM(E10:F10)</f>
        <v>1912287</v>
      </c>
    </row>
    <row r="11" spans="1:7" x14ac:dyDescent="0.3">
      <c r="A11" s="29" t="s">
        <v>2</v>
      </c>
      <c r="B11" s="74">
        <v>500000</v>
      </c>
      <c r="C11" s="72">
        <f>1351300-300000+363000</f>
        <v>1414300</v>
      </c>
      <c r="D11" s="85">
        <f>SUM(B11:C11)</f>
        <v>1914300</v>
      </c>
      <c r="E11" s="51">
        <v>0</v>
      </c>
      <c r="F11" s="75">
        <v>0</v>
      </c>
      <c r="G11" s="90">
        <f>SUM(E11:F11)</f>
        <v>0</v>
      </c>
    </row>
    <row r="12" spans="1:7" x14ac:dyDescent="0.3">
      <c r="A12" s="29" t="s">
        <v>3</v>
      </c>
      <c r="B12" s="74"/>
      <c r="C12" s="72"/>
      <c r="D12" s="85"/>
      <c r="E12" s="51">
        <v>0</v>
      </c>
      <c r="F12" s="75">
        <v>0</v>
      </c>
      <c r="G12" s="90">
        <f>SUM(E12:F12)</f>
        <v>0</v>
      </c>
    </row>
    <row r="13" spans="1:7" x14ac:dyDescent="0.3">
      <c r="A13" s="30" t="s">
        <v>4</v>
      </c>
      <c r="B13" s="76">
        <f t="shared" ref="B13:G13" si="1">SUM(B9:B12)</f>
        <v>1513358</v>
      </c>
      <c r="C13" s="78">
        <f t="shared" si="1"/>
        <v>4024300</v>
      </c>
      <c r="D13" s="87">
        <f t="shared" si="1"/>
        <v>5537658</v>
      </c>
      <c r="E13" s="53">
        <f t="shared" si="1"/>
        <v>0</v>
      </c>
      <c r="F13" s="77">
        <f t="shared" si="1"/>
        <v>4371483</v>
      </c>
      <c r="G13" s="92">
        <f t="shared" si="1"/>
        <v>4371483</v>
      </c>
    </row>
    <row r="14" spans="1:7" x14ac:dyDescent="0.3">
      <c r="A14" s="29" t="s">
        <v>5</v>
      </c>
      <c r="B14" s="74"/>
      <c r="C14" s="75">
        <v>4895250</v>
      </c>
      <c r="D14" s="85">
        <f>SUM(B14:C14)</f>
        <v>4895250</v>
      </c>
      <c r="E14" s="55">
        <v>0</v>
      </c>
      <c r="F14" s="75">
        <v>5321162</v>
      </c>
      <c r="G14" s="90">
        <f>SUM(E14:F14)</f>
        <v>5321162</v>
      </c>
    </row>
    <row r="15" spans="1:7" x14ac:dyDescent="0.3">
      <c r="A15" s="29" t="s">
        <v>6</v>
      </c>
      <c r="B15" s="74"/>
      <c r="C15" s="75">
        <v>466666</v>
      </c>
      <c r="D15" s="85">
        <v>500000</v>
      </c>
      <c r="E15" s="51">
        <v>0</v>
      </c>
      <c r="F15" s="75">
        <v>611372</v>
      </c>
      <c r="G15" s="93">
        <f>SUM(E15:F15)</f>
        <v>611372</v>
      </c>
    </row>
    <row r="16" spans="1:7" x14ac:dyDescent="0.3">
      <c r="A16" s="29" t="s">
        <v>7</v>
      </c>
      <c r="B16" s="74"/>
      <c r="C16" s="75">
        <v>1281218</v>
      </c>
      <c r="D16" s="85">
        <v>1294380</v>
      </c>
      <c r="E16" s="55">
        <v>0</v>
      </c>
      <c r="F16" s="75">
        <v>1520437</v>
      </c>
      <c r="G16" s="90">
        <f>SUM(E16:F16)</f>
        <v>1520437</v>
      </c>
    </row>
    <row r="17" spans="1:7" x14ac:dyDescent="0.3">
      <c r="A17" s="29" t="s">
        <v>8</v>
      </c>
      <c r="B17" s="74"/>
      <c r="C17" s="72"/>
      <c r="D17" s="85"/>
      <c r="E17" s="51">
        <v>0</v>
      </c>
      <c r="F17" s="75">
        <v>0</v>
      </c>
      <c r="G17" s="90">
        <f>SUM(E17:F17)</f>
        <v>0</v>
      </c>
    </row>
    <row r="18" spans="1:7" ht="28.8" x14ac:dyDescent="0.3">
      <c r="A18" s="28" t="s">
        <v>44</v>
      </c>
      <c r="B18" s="74">
        <v>500000</v>
      </c>
      <c r="C18" s="72">
        <f>683000-363000</f>
        <v>320000</v>
      </c>
      <c r="D18" s="85">
        <f>SUM(B18:C18)</f>
        <v>820000</v>
      </c>
      <c r="E18" s="51">
        <v>0</v>
      </c>
      <c r="F18" s="75">
        <v>0</v>
      </c>
      <c r="G18" s="93">
        <f>SUM(E18:F18)</f>
        <v>0</v>
      </c>
    </row>
    <row r="19" spans="1:7" x14ac:dyDescent="0.3">
      <c r="A19" s="30" t="s">
        <v>10</v>
      </c>
      <c r="B19" s="76">
        <f t="shared" ref="B19:G19" si="2">SUM(B14:B18)</f>
        <v>500000</v>
      </c>
      <c r="C19" s="78">
        <f t="shared" si="2"/>
        <v>6963134</v>
      </c>
      <c r="D19" s="87">
        <f t="shared" si="2"/>
        <v>7509630</v>
      </c>
      <c r="E19" s="53">
        <f t="shared" si="2"/>
        <v>0</v>
      </c>
      <c r="F19" s="77">
        <f t="shared" si="2"/>
        <v>7452971</v>
      </c>
      <c r="G19" s="92">
        <f t="shared" si="2"/>
        <v>7452971</v>
      </c>
    </row>
    <row r="20" spans="1:7" x14ac:dyDescent="0.3">
      <c r="A20" s="29" t="s">
        <v>17</v>
      </c>
      <c r="B20" s="74"/>
      <c r="C20" s="72"/>
      <c r="D20" s="85"/>
      <c r="E20" s="51">
        <v>0</v>
      </c>
      <c r="F20" s="72">
        <v>0</v>
      </c>
      <c r="G20" s="90">
        <v>0</v>
      </c>
    </row>
    <row r="21" spans="1:7" x14ac:dyDescent="0.3">
      <c r="A21" s="31" t="s">
        <v>11</v>
      </c>
      <c r="B21" s="79">
        <f>B13+B19</f>
        <v>2013358</v>
      </c>
      <c r="C21" s="81">
        <f>C13+C19</f>
        <v>10987434</v>
      </c>
      <c r="D21" s="89">
        <f>D13+D19</f>
        <v>13047288</v>
      </c>
      <c r="E21" s="53">
        <f>E13+E19++E20</f>
        <v>0</v>
      </c>
      <c r="F21" s="80">
        <f>F13+F19</f>
        <v>11824454</v>
      </c>
      <c r="G21" s="94">
        <f>G13+G19</f>
        <v>11824454</v>
      </c>
    </row>
    <row r="22" spans="1:7" x14ac:dyDescent="0.3">
      <c r="A22" s="29" t="s">
        <v>12</v>
      </c>
      <c r="B22" s="74"/>
      <c r="C22" s="72"/>
      <c r="D22" s="85"/>
      <c r="E22" s="48">
        <v>0</v>
      </c>
      <c r="F22" s="72">
        <v>734354</v>
      </c>
      <c r="G22" s="90">
        <f>SUM(E22:F22)</f>
        <v>734354</v>
      </c>
    </row>
    <row r="23" spans="1:7" x14ac:dyDescent="0.3">
      <c r="A23" s="30" t="s">
        <v>13</v>
      </c>
      <c r="B23" s="79">
        <f t="shared" ref="B23:G23" si="3">SUM(B21:B22)</f>
        <v>2013358</v>
      </c>
      <c r="C23" s="78">
        <f t="shared" si="3"/>
        <v>10987434</v>
      </c>
      <c r="D23" s="87">
        <f t="shared" si="3"/>
        <v>13047288</v>
      </c>
      <c r="E23" s="53">
        <f t="shared" si="3"/>
        <v>0</v>
      </c>
      <c r="F23" s="78">
        <f t="shared" si="3"/>
        <v>12558808</v>
      </c>
      <c r="G23" s="92">
        <f t="shared" si="3"/>
        <v>12558808</v>
      </c>
    </row>
    <row r="24" spans="1:7" x14ac:dyDescent="0.3">
      <c r="A24" s="29" t="s">
        <v>14</v>
      </c>
      <c r="B24" s="74">
        <f>B23/16042008*2113260</f>
        <v>265225.45850120508</v>
      </c>
      <c r="C24" s="72">
        <f>C23/64999281*21259719</f>
        <v>3593728.3578728507</v>
      </c>
      <c r="D24" s="85">
        <f>SUM(B24:C24)</f>
        <v>3858953.816374056</v>
      </c>
      <c r="E24" s="51">
        <f>E23/16042008*2113260</f>
        <v>0</v>
      </c>
      <c r="F24" s="72">
        <v>2914621</v>
      </c>
      <c r="G24" s="90">
        <f>SUM(E24:F24)</f>
        <v>2914621</v>
      </c>
    </row>
    <row r="25" spans="1:7" x14ac:dyDescent="0.3">
      <c r="A25" s="30" t="s">
        <v>15</v>
      </c>
      <c r="B25" s="79">
        <f t="shared" ref="B25:G25" si="4">SUM(B23:B24)</f>
        <v>2278583.4585012048</v>
      </c>
      <c r="C25" s="78">
        <f t="shared" si="4"/>
        <v>14581162.357872851</v>
      </c>
      <c r="D25" s="87">
        <f t="shared" si="4"/>
        <v>16906241.816374056</v>
      </c>
      <c r="E25" s="53">
        <f t="shared" si="4"/>
        <v>0</v>
      </c>
      <c r="F25" s="78">
        <f t="shared" si="4"/>
        <v>15473429</v>
      </c>
      <c r="G25" s="92">
        <f t="shared" si="4"/>
        <v>15473429</v>
      </c>
    </row>
    <row r="26" spans="1:7" x14ac:dyDescent="0.3">
      <c r="A26" s="30" t="s">
        <v>62</v>
      </c>
      <c r="B26" s="79"/>
      <c r="C26" s="72"/>
      <c r="D26" s="85"/>
      <c r="E26" s="59">
        <v>0</v>
      </c>
      <c r="F26" s="78"/>
      <c r="G26" s="92">
        <f>SUM(E26:F26)</f>
        <v>0</v>
      </c>
    </row>
    <row r="27" spans="1:7" x14ac:dyDescent="0.3">
      <c r="A27" s="97" t="s">
        <v>56</v>
      </c>
      <c r="B27" s="84">
        <f>SUM(B25:B26)</f>
        <v>2278583.4585012048</v>
      </c>
      <c r="C27" s="73">
        <f>SUM(C25:C26)</f>
        <v>14581162.357872851</v>
      </c>
      <c r="D27" s="73">
        <f>SUM(B27:C27)</f>
        <v>16859745.816374056</v>
      </c>
      <c r="E27" s="41">
        <f>SUM(E25:E26)</f>
        <v>0</v>
      </c>
      <c r="F27" s="73">
        <f>SUM(F25:F26)</f>
        <v>15473429</v>
      </c>
      <c r="G27" s="91">
        <f>SUM(G25:G26)</f>
        <v>15473429</v>
      </c>
    </row>
    <row r="28" spans="1:7" ht="16.2" thickBot="1" x14ac:dyDescent="0.35">
      <c r="A28" s="98" t="s">
        <v>51</v>
      </c>
      <c r="B28" s="99"/>
      <c r="C28" s="102"/>
      <c r="D28" s="118"/>
      <c r="E28" s="63">
        <f>E8-E27</f>
        <v>0</v>
      </c>
      <c r="F28" s="95">
        <f>F8-F27</f>
        <v>0</v>
      </c>
      <c r="G28" s="96">
        <f>G8-G27</f>
        <v>0</v>
      </c>
    </row>
    <row r="30" spans="1:7" x14ac:dyDescent="0.3">
      <c r="A30" s="1" t="s">
        <v>64</v>
      </c>
      <c r="B30" s="2">
        <v>4521</v>
      </c>
      <c r="C30" s="1"/>
      <c r="D30" s="2"/>
    </row>
    <row r="31" spans="1:7" x14ac:dyDescent="0.3">
      <c r="A31" s="1"/>
      <c r="B31" s="4"/>
    </row>
    <row r="32" spans="1:7" x14ac:dyDescent="0.3">
      <c r="A32" s="1"/>
      <c r="B32" s="1"/>
    </row>
  </sheetData>
  <mergeCells count="3">
    <mergeCell ref="A4:A5"/>
    <mergeCell ref="B4:D4"/>
    <mergeCell ref="E4:G4"/>
  </mergeCells>
  <pageMargins left="0.7" right="0.7" top="0.75" bottom="0.75" header="0.3" footer="0.3"/>
  <pageSetup paperSize="9" orientation="landscape" r:id="rId1"/>
  <headerFooter>
    <oddHeader xml:space="preserve">&amp;R1/h melléklet
</oddHeader>
    <oddFooter>&amp;CNagykovácsi Településüzemeltetési Közhasznú Nonprofit Kft.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Layout" topLeftCell="A4" zoomScaleNormal="100" workbookViewId="0">
      <selection activeCell="A30" sqref="A30"/>
    </sheetView>
  </sheetViews>
  <sheetFormatPr defaultRowHeight="15.6" x14ac:dyDescent="0.3"/>
  <cols>
    <col min="1" max="1" width="45.69921875" customWidth="1"/>
    <col min="2" max="7" width="12.3984375" customWidth="1"/>
  </cols>
  <sheetData>
    <row r="1" spans="1:7" x14ac:dyDescent="0.3">
      <c r="A1" s="68" t="s">
        <v>20</v>
      </c>
    </row>
    <row r="2" spans="1:7" x14ac:dyDescent="0.3">
      <c r="A2" s="110" t="s">
        <v>27</v>
      </c>
      <c r="B2" s="68"/>
      <c r="C2" s="15"/>
      <c r="D2" s="15"/>
    </row>
    <row r="3" spans="1:7" ht="16.2" thickBot="1" x14ac:dyDescent="0.35">
      <c r="B3" s="110"/>
      <c r="C3" s="15"/>
      <c r="D3" s="15"/>
    </row>
    <row r="4" spans="1:7" x14ac:dyDescent="0.3">
      <c r="A4" s="173" t="s">
        <v>18</v>
      </c>
      <c r="B4" s="175" t="s">
        <v>59</v>
      </c>
      <c r="C4" s="175"/>
      <c r="D4" s="176"/>
      <c r="E4" s="177" t="s">
        <v>60</v>
      </c>
      <c r="F4" s="175"/>
      <c r="G4" s="178"/>
    </row>
    <row r="5" spans="1:7" ht="16.2" thickBot="1" x14ac:dyDescent="0.35">
      <c r="A5" s="174"/>
      <c r="B5" s="66" t="s">
        <v>40</v>
      </c>
      <c r="C5" s="62" t="s">
        <v>31</v>
      </c>
      <c r="D5" s="128" t="s">
        <v>16</v>
      </c>
      <c r="E5" s="129" t="s">
        <v>40</v>
      </c>
      <c r="F5" s="62" t="s">
        <v>31</v>
      </c>
      <c r="G5" s="127" t="s">
        <v>16</v>
      </c>
    </row>
    <row r="6" spans="1:7" x14ac:dyDescent="0.3">
      <c r="A6" s="131" t="s">
        <v>28</v>
      </c>
      <c r="B6" s="137">
        <v>0</v>
      </c>
      <c r="C6" s="106">
        <v>0</v>
      </c>
      <c r="D6" s="122">
        <v>0</v>
      </c>
      <c r="E6" s="130">
        <v>0</v>
      </c>
      <c r="F6" s="106">
        <v>0</v>
      </c>
      <c r="G6" s="107">
        <f>SUM(E6:F6)</f>
        <v>0</v>
      </c>
    </row>
    <row r="7" spans="1:7" x14ac:dyDescent="0.3">
      <c r="A7" s="26" t="s">
        <v>29</v>
      </c>
      <c r="B7" s="36">
        <v>0</v>
      </c>
      <c r="C7" s="72">
        <v>2668069.4842301412</v>
      </c>
      <c r="D7" s="85">
        <f>SUM(C7)</f>
        <v>2668069.4842301412</v>
      </c>
      <c r="E7" s="38">
        <v>0</v>
      </c>
      <c r="F7" s="72">
        <v>1801840</v>
      </c>
      <c r="G7" s="90">
        <f>SUM(E7:F7)</f>
        <v>1801840</v>
      </c>
    </row>
    <row r="8" spans="1:7" x14ac:dyDescent="0.3">
      <c r="A8" s="27" t="s">
        <v>47</v>
      </c>
      <c r="B8" s="41">
        <v>0</v>
      </c>
      <c r="C8" s="73">
        <f>SUM(C6:C7)</f>
        <v>2668069.4842301412</v>
      </c>
      <c r="D8" s="86">
        <f>SUM(B8:C8)</f>
        <v>2668069.4842301412</v>
      </c>
      <c r="E8" s="60">
        <f>SUM(E6:E7)</f>
        <v>0</v>
      </c>
      <c r="F8" s="73">
        <f>SUM(F6:F7)</f>
        <v>1801840</v>
      </c>
      <c r="G8" s="91">
        <f>SUM(G6:G7)</f>
        <v>1801840</v>
      </c>
    </row>
    <row r="9" spans="1:7" x14ac:dyDescent="0.3">
      <c r="A9" s="29" t="s">
        <v>0</v>
      </c>
      <c r="B9" s="74">
        <v>0</v>
      </c>
      <c r="C9" s="72">
        <v>75000</v>
      </c>
      <c r="D9" s="88">
        <f>SUM(B9:C9)</f>
        <v>75000</v>
      </c>
      <c r="E9" s="48">
        <v>0</v>
      </c>
      <c r="F9" s="75">
        <v>352679</v>
      </c>
      <c r="G9" s="90">
        <f>SUM(E9:F9)</f>
        <v>352679</v>
      </c>
    </row>
    <row r="10" spans="1:7" x14ac:dyDescent="0.3">
      <c r="A10" s="29" t="s">
        <v>1</v>
      </c>
      <c r="B10" s="74">
        <v>0</v>
      </c>
      <c r="C10" s="72">
        <v>167640</v>
      </c>
      <c r="D10" s="88">
        <f>SUM(B10:C10)</f>
        <v>167640</v>
      </c>
      <c r="E10" s="51">
        <v>0</v>
      </c>
      <c r="F10" s="75">
        <v>701298</v>
      </c>
      <c r="G10" s="90">
        <f>SUM(E10:F10)</f>
        <v>701298</v>
      </c>
    </row>
    <row r="11" spans="1:7" x14ac:dyDescent="0.3">
      <c r="A11" s="29" t="s">
        <v>2</v>
      </c>
      <c r="B11" s="74">
        <v>0</v>
      </c>
      <c r="C11" s="72">
        <v>90120</v>
      </c>
      <c r="D11" s="88">
        <f>SUM(B11:C11)</f>
        <v>90120</v>
      </c>
      <c r="E11" s="51">
        <v>0</v>
      </c>
      <c r="F11" s="75">
        <v>0</v>
      </c>
      <c r="G11" s="90">
        <f>SUM(E11:F11)</f>
        <v>0</v>
      </c>
    </row>
    <row r="12" spans="1:7" x14ac:dyDescent="0.3">
      <c r="A12" s="29" t="s">
        <v>3</v>
      </c>
      <c r="B12" s="74">
        <v>0</v>
      </c>
      <c r="C12" s="72">
        <v>0</v>
      </c>
      <c r="D12" s="85">
        <v>0</v>
      </c>
      <c r="E12" s="51">
        <v>0</v>
      </c>
      <c r="F12" s="75">
        <v>0</v>
      </c>
      <c r="G12" s="90">
        <f>SUM(E12:F12)</f>
        <v>0</v>
      </c>
    </row>
    <row r="13" spans="1:7" x14ac:dyDescent="0.3">
      <c r="A13" s="30" t="s">
        <v>4</v>
      </c>
      <c r="B13" s="74">
        <v>0</v>
      </c>
      <c r="C13" s="78">
        <f>SUM(C9:C12)</f>
        <v>332760</v>
      </c>
      <c r="D13" s="87">
        <f>SUM(D9:D12)</f>
        <v>332760</v>
      </c>
      <c r="E13" s="53">
        <f>SUM(E9:E12)</f>
        <v>0</v>
      </c>
      <c r="F13" s="77">
        <f>SUM(F9:F12)</f>
        <v>1053977</v>
      </c>
      <c r="G13" s="92">
        <f>SUM(G9:G12)</f>
        <v>1053977</v>
      </c>
    </row>
    <row r="14" spans="1:7" x14ac:dyDescent="0.3">
      <c r="A14" s="29" t="s">
        <v>5</v>
      </c>
      <c r="B14" s="74">
        <v>0</v>
      </c>
      <c r="C14" s="72">
        <v>1017370</v>
      </c>
      <c r="D14" s="85">
        <f>SUM(C14)</f>
        <v>1017370</v>
      </c>
      <c r="E14" s="55">
        <v>0</v>
      </c>
      <c r="F14" s="75">
        <v>276378</v>
      </c>
      <c r="G14" s="90">
        <f>SUM(E14:F14)</f>
        <v>276378</v>
      </c>
    </row>
    <row r="15" spans="1:7" x14ac:dyDescent="0.3">
      <c r="A15" s="29" t="s">
        <v>6</v>
      </c>
      <c r="B15" s="74">
        <v>0</v>
      </c>
      <c r="C15" s="72">
        <v>120666</v>
      </c>
      <c r="D15" s="85">
        <f>SUM(C15)</f>
        <v>120666</v>
      </c>
      <c r="E15" s="51">
        <v>0</v>
      </c>
      <c r="F15" s="75">
        <v>22421</v>
      </c>
      <c r="G15" s="93">
        <f>SUM(E15:F15)</f>
        <v>22421</v>
      </c>
    </row>
    <row r="16" spans="1:7" x14ac:dyDescent="0.3">
      <c r="A16" s="29" t="s">
        <v>7</v>
      </c>
      <c r="B16" s="74">
        <v>0</v>
      </c>
      <c r="C16" s="72">
        <v>274691</v>
      </c>
      <c r="D16" s="85">
        <f>SUM(C16)</f>
        <v>274691</v>
      </c>
      <c r="E16" s="55">
        <v>0</v>
      </c>
      <c r="F16" s="75">
        <v>73027</v>
      </c>
      <c r="G16" s="90">
        <f>SUM(E16:F16)</f>
        <v>73027</v>
      </c>
    </row>
    <row r="17" spans="1:7" x14ac:dyDescent="0.3">
      <c r="A17" s="29" t="s">
        <v>8</v>
      </c>
      <c r="B17" s="74">
        <v>0</v>
      </c>
      <c r="C17" s="72">
        <v>0</v>
      </c>
      <c r="D17" s="85">
        <v>0</v>
      </c>
      <c r="E17" s="51">
        <v>0</v>
      </c>
      <c r="F17" s="75">
        <v>0</v>
      </c>
      <c r="G17" s="90">
        <f>SUM(E17:F17)</f>
        <v>0</v>
      </c>
    </row>
    <row r="18" spans="1:7" x14ac:dyDescent="0.3">
      <c r="A18" s="29" t="s">
        <v>9</v>
      </c>
      <c r="B18" s="74">
        <v>0</v>
      </c>
      <c r="C18" s="72">
        <v>265000</v>
      </c>
      <c r="D18" s="88">
        <f>SUM(B18:C18)</f>
        <v>265000</v>
      </c>
      <c r="E18" s="51">
        <v>0</v>
      </c>
      <c r="F18" s="75">
        <v>0</v>
      </c>
      <c r="G18" s="93">
        <f>SUM(E18:F18)</f>
        <v>0</v>
      </c>
    </row>
    <row r="19" spans="1:7" x14ac:dyDescent="0.3">
      <c r="A19" s="30" t="s">
        <v>10</v>
      </c>
      <c r="B19" s="74">
        <v>0</v>
      </c>
      <c r="C19" s="78">
        <f>SUM(C14:C18)</f>
        <v>1677727</v>
      </c>
      <c r="D19" s="87">
        <f>SUM(D14:D18)</f>
        <v>1677727</v>
      </c>
      <c r="E19" s="53">
        <f>SUM(E14:E18)</f>
        <v>0</v>
      </c>
      <c r="F19" s="77">
        <f>SUM(F14:F18)</f>
        <v>371826</v>
      </c>
      <c r="G19" s="92">
        <f>SUM(G14:G18)</f>
        <v>371826</v>
      </c>
    </row>
    <row r="20" spans="1:7" x14ac:dyDescent="0.3">
      <c r="A20" s="29" t="s">
        <v>17</v>
      </c>
      <c r="B20" s="74">
        <v>0</v>
      </c>
      <c r="C20" s="72">
        <v>0</v>
      </c>
      <c r="D20" s="85">
        <v>0</v>
      </c>
      <c r="E20" s="51">
        <v>0</v>
      </c>
      <c r="F20" s="72">
        <v>0</v>
      </c>
      <c r="G20" s="90">
        <v>0</v>
      </c>
    </row>
    <row r="21" spans="1:7" x14ac:dyDescent="0.3">
      <c r="A21" s="31" t="s">
        <v>11</v>
      </c>
      <c r="B21" s="74">
        <v>0</v>
      </c>
      <c r="C21" s="81">
        <f>C13+C19</f>
        <v>2010487</v>
      </c>
      <c r="D21" s="109">
        <f>D13+D19</f>
        <v>2010487</v>
      </c>
      <c r="E21" s="53">
        <f>E13+E19++E20</f>
        <v>0</v>
      </c>
      <c r="F21" s="80">
        <f>F13+F19</f>
        <v>1425803</v>
      </c>
      <c r="G21" s="94">
        <f>G13+G19</f>
        <v>1425803</v>
      </c>
    </row>
    <row r="22" spans="1:7" x14ac:dyDescent="0.3">
      <c r="A22" s="29" t="s">
        <v>12</v>
      </c>
      <c r="B22" s="74">
        <v>0</v>
      </c>
      <c r="C22" s="72">
        <v>0</v>
      </c>
      <c r="D22" s="85">
        <v>0</v>
      </c>
      <c r="E22" s="48">
        <v>0</v>
      </c>
      <c r="F22" s="72">
        <v>36637</v>
      </c>
      <c r="G22" s="90">
        <f>SUM(E22:F22)</f>
        <v>36637</v>
      </c>
    </row>
    <row r="23" spans="1:7" x14ac:dyDescent="0.3">
      <c r="A23" s="30" t="s">
        <v>13</v>
      </c>
      <c r="B23" s="74">
        <v>0</v>
      </c>
      <c r="C23" s="78">
        <f>SUM(C21:C22)</f>
        <v>2010487</v>
      </c>
      <c r="D23" s="87">
        <f>SUM(D21:D22)</f>
        <v>2010487</v>
      </c>
      <c r="E23" s="53">
        <f>SUM(E21:E22)</f>
        <v>0</v>
      </c>
      <c r="F23" s="78">
        <f>SUM(F21:F22)</f>
        <v>1462440</v>
      </c>
      <c r="G23" s="92">
        <f>SUM(G21:G22)</f>
        <v>1462440</v>
      </c>
    </row>
    <row r="24" spans="1:7" x14ac:dyDescent="0.3">
      <c r="A24" s="29" t="s">
        <v>14</v>
      </c>
      <c r="B24" s="74">
        <v>0</v>
      </c>
      <c r="C24" s="72">
        <f>C23/64999281*21259719</f>
        <v>657582.48423014092</v>
      </c>
      <c r="D24" s="85">
        <f>SUM(C24)</f>
        <v>657582.48423014092</v>
      </c>
      <c r="E24" s="51">
        <f>E23/16042008*2113260</f>
        <v>0</v>
      </c>
      <c r="F24" s="72">
        <v>339400</v>
      </c>
      <c r="G24" s="90">
        <f>SUM(E24:F24)</f>
        <v>339400</v>
      </c>
    </row>
    <row r="25" spans="1:7" x14ac:dyDescent="0.3">
      <c r="A25" s="30" t="s">
        <v>15</v>
      </c>
      <c r="B25" s="74">
        <v>0</v>
      </c>
      <c r="C25" s="78">
        <f>SUM(C23:C24)</f>
        <v>2668069.4842301412</v>
      </c>
      <c r="D25" s="87">
        <f>SUM(D23:D24)</f>
        <v>2668069.4842301412</v>
      </c>
      <c r="E25" s="53">
        <f>SUM(E23:E24)</f>
        <v>0</v>
      </c>
      <c r="F25" s="78">
        <f>SUM(F23:F24)</f>
        <v>1801840</v>
      </c>
      <c r="G25" s="92">
        <f>SUM(G23:G24)</f>
        <v>1801840</v>
      </c>
    </row>
    <row r="26" spans="1:7" x14ac:dyDescent="0.3">
      <c r="A26" s="30" t="s">
        <v>62</v>
      </c>
      <c r="B26" s="74">
        <v>0</v>
      </c>
      <c r="C26" s="72">
        <v>0</v>
      </c>
      <c r="D26" s="85">
        <v>0</v>
      </c>
      <c r="E26" s="59">
        <v>0</v>
      </c>
      <c r="F26" s="78">
        <v>0</v>
      </c>
      <c r="G26" s="92">
        <f>SUM(E26:F26)</f>
        <v>0</v>
      </c>
    </row>
    <row r="27" spans="1:7" x14ac:dyDescent="0.3">
      <c r="A27" s="97" t="s">
        <v>56</v>
      </c>
      <c r="B27" s="84">
        <v>0</v>
      </c>
      <c r="C27" s="73">
        <f>SUM(C25:C26)</f>
        <v>2668069.4842301412</v>
      </c>
      <c r="D27" s="86">
        <f>SUM(D25:D26)</f>
        <v>2668069.4842301412</v>
      </c>
      <c r="E27" s="60">
        <f>SUM(E25:E26)</f>
        <v>0</v>
      </c>
      <c r="F27" s="73">
        <f>SUM(F25:F26)</f>
        <v>1801840</v>
      </c>
      <c r="G27" s="91">
        <f>SUM(G25:G26)</f>
        <v>1801840</v>
      </c>
    </row>
    <row r="28" spans="1:7" ht="16.2" thickBot="1" x14ac:dyDescent="0.35">
      <c r="A28" s="98" t="s">
        <v>51</v>
      </c>
      <c r="B28" s="99">
        <v>0</v>
      </c>
      <c r="C28" s="102">
        <f>C7-C27</f>
        <v>0</v>
      </c>
      <c r="D28" s="118">
        <f>D8-D27</f>
        <v>0</v>
      </c>
      <c r="E28" s="63">
        <f>E8-E27</f>
        <v>0</v>
      </c>
      <c r="F28" s="95">
        <f>F8-F27</f>
        <v>0</v>
      </c>
      <c r="G28" s="96">
        <f>G8-G27</f>
        <v>0</v>
      </c>
    </row>
    <row r="30" spans="1:7" x14ac:dyDescent="0.3">
      <c r="A30" s="1" t="s">
        <v>64</v>
      </c>
      <c r="B30" s="2">
        <v>235</v>
      </c>
      <c r="C30" s="1"/>
    </row>
    <row r="31" spans="1:7" x14ac:dyDescent="0.3">
      <c r="A31" s="1"/>
      <c r="B31" s="6"/>
    </row>
  </sheetData>
  <mergeCells count="3">
    <mergeCell ref="A4:A5"/>
    <mergeCell ref="B4:D4"/>
    <mergeCell ref="E4:G4"/>
  </mergeCells>
  <pageMargins left="0.7" right="0.7" top="0.75" bottom="0.75" header="0.3" footer="0.3"/>
  <pageSetup paperSize="9" orientation="landscape" r:id="rId1"/>
  <headerFooter>
    <oddHeader xml:space="preserve">&amp;R1/i melléklet
</oddHeader>
    <oddFooter>&amp;CNagykovácsi Településüzemeltetési Közhasznú Nonprofit Kft.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Köztisztaság</vt:lpstr>
      <vt:lpstr>Zöld</vt:lpstr>
      <vt:lpstr>Temető</vt:lpstr>
      <vt:lpstr>Sport</vt:lpstr>
      <vt:lpstr>Játszótér</vt:lpstr>
      <vt:lpstr>Konyha</vt:lpstr>
      <vt:lpstr>Takarítás</vt:lpstr>
      <vt:lpstr>Karbant.</vt:lpstr>
      <vt:lpstr>Bérlemény</vt:lpstr>
      <vt:lpstr>MINDÖSSZESEN</vt:lpstr>
      <vt:lpstr>Önkorm. száml.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Szűtsné Kiss Zsuzsanna</dc:creator>
  <cp:lastModifiedBy>natu</cp:lastModifiedBy>
  <cp:lastPrinted>2016-02-11T09:04:28Z</cp:lastPrinted>
  <dcterms:created xsi:type="dcterms:W3CDTF">2015-12-05T15:19:13Z</dcterms:created>
  <dcterms:modified xsi:type="dcterms:W3CDTF">2017-04-07T10:06:34Z</dcterms:modified>
</cp:coreProperties>
</file>