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. melléklet_BEVÉTEL_KIADÁS" sheetId="1" r:id="rId1"/>
    <sheet name="2.sz.m.Bevételek" sheetId="2" r:id="rId2"/>
    <sheet name="3.2.sz.mfelh.bev.részl ÁFA külö" sheetId="3" state="hidden" r:id="rId3"/>
    <sheet name="4.sz.m.Kiadások" sheetId="4" r:id="rId4"/>
  </sheets>
  <externalReferences>
    <externalReference r:id="rId7"/>
  </externalReferences>
  <definedNames>
    <definedName name="_xlnm.Print_Titles" localSheetId="1">'2.sz.m.Bevételek'!$1:$4</definedName>
    <definedName name="_xlnm.Print_Area" localSheetId="0">'1. melléklet_BEVÉTEL_KIADÁS'!$A$1:$K$39</definedName>
    <definedName name="_xlnm.Print_Area" localSheetId="1">'2.sz.m.Bevételek'!$A$1:$K$67</definedName>
    <definedName name="_xlnm.Print_Area" localSheetId="2">'3.2.sz.mfelh.bev.részl ÁFA külö'!$A$1:$H$32</definedName>
    <definedName name="_xlnm.Print_Area" localSheetId="3">'4.sz.m.Kiadások'!$A$1:$K$41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<sst xmlns="http://schemas.openxmlformats.org/spreadsheetml/2006/main" count="261" uniqueCount="207">
  <si>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</si>
  <si>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</si>
  <si>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</si>
  <si>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</si>
  <si>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</si>
  <si>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</si>
  <si>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</si>
  <si>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</si>
  <si>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</si>
  <si>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</si>
  <si>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</si>
  <si>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</si>
  <si>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</si>
  <si>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</si>
  <si>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</si>
  <si>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</si>
  <si>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</si>
  <si>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</si>
  <si>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</si>
  <si>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</si>
  <si>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</si>
  <si>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</si>
  <si>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</si>
  <si>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</si>
  <si>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</si>
  <si>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</si>
  <si>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</si>
  <si>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</si>
  <si>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</si>
  <si>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</si>
  <si>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</si>
  <si>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</si>
  <si>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</si>
  <si>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</si>
  <si>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</si>
  <si>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</si>
  <si>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</si>
  <si>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</si>
  <si>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</si>
  <si>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</si>
  <si>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</si>
  <si>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</si>
  <si>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</si>
  <si>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</si>
  <si>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</si>
  <si>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</si>
  <si>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</si>
  <si>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</si>
  <si>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</si>
  <si>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</si>
  <si>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</si>
  <si>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</si>
  <si>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</si>
  <si>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</si>
  <si>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</si>
  <si>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</si>
  <si>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</si>
  <si>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</si>
  <si>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</si>
  <si>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</si>
  <si>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</si>
  <si>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</si>
  <si>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</si>
  <si>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</si>
  <si>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</si>
  <si>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</si>
  <si>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</si>
  <si>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</si>
  <si>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</si>
  <si>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</si>
  <si>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</si>
  <si>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</si>
  <si>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</si>
  <si>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</si>
  <si>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</si>
  <si>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Bérpolítikai intézkedések (kereset kiegészítés )</t>
  </si>
  <si>
    <t>ÁFA bevételek</t>
  </si>
  <si>
    <t>Polgármesteri keret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</si>
  <si>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</si>
  <si>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</si>
  <si>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</si>
  <si>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</si>
  <si>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</si>
  <si>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</si>
  <si>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</si>
  <si>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</si>
  <si>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</si>
  <si>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</si>
  <si>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</si>
  <si>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</si>
  <si>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</si>
  <si>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</si>
  <si>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</si>
  <si>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</si>
  <si>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</si>
  <si>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</si>
  <si>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</si>
  <si>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</si>
  <si>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</si>
  <si>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</si>
  <si>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</si>
  <si>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</si>
  <si>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</si>
  <si>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</si>
  <si>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</si>
  <si>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</si>
  <si>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</si>
  <si>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</si>
  <si>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</si>
  <si>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</si>
  <si>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</si>
  <si>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</si>
  <si>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</si>
  <si>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</si>
  <si>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</si>
  <si>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</si>
  <si>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</si>
  <si>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</si>
  <si>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</si>
  <si>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</si>
  <si>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</si>
  <si>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</si>
  <si>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</si>
  <si>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</si>
  <si>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</si>
  <si>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</si>
  <si>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</si>
  <si>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</si>
  <si>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</si>
  <si>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</si>
  <si>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</si>
  <si>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</si>
  <si>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</si>
  <si>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</si>
  <si>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</si>
  <si>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</si>
  <si>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</si>
  <si>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Felhalmozási bevételek</t>
  </si>
  <si>
    <t>Likvid hitel felvétel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</si>
  <si>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</si>
  <si>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</si>
  <si>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</si>
  <si>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</si>
  <si>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</si>
  <si>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</si>
  <si>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</si>
  <si>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</si>
  <si>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</si>
  <si>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</si>
  <si>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</si>
  <si>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</si>
  <si>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</si>
  <si>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</si>
  <si>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</si>
  <si>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2012.évi eredeti terv</t>
  </si>
  <si>
    <t>2012.évi er. e.i.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</si>
  <si>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</si>
  <si>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</si>
  <si>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</si>
  <si>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</si>
  <si>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</si>
  <si>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</si>
  <si>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</si>
  <si>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</si>
  <si>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</si>
  <si>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</si>
  <si>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</si>
  <si>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</si>
  <si>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</si>
  <si>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</si>
  <si>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</si>
  <si>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</si>
  <si>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</si>
  <si>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</si>
  <si>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 xml:space="preserve"> 2012. évi eredeti előirányzat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</si>
  <si>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</si>
  <si>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</si>
  <si>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</si>
  <si>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</si>
  <si>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</si>
  <si>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</si>
  <si>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</si>
  <si>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</si>
  <si>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</si>
  <si>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Normatíva támogatás</t>
  </si>
  <si>
    <t>Intézményi finanszírozás</t>
  </si>
  <si>
    <t>Szociális kiadások</t>
  </si>
  <si>
    <t>Dologi és egyéb folyókiadások</t>
  </si>
  <si>
    <t>Egyéb müködési célú pénzeszköz átvétel (érdekeltségnövelő)</t>
  </si>
  <si>
    <t>Műk. Célú pénzeszközátvétel</t>
  </si>
  <si>
    <t>Halmozódásmentes (intézmény fin.nélkül)</t>
  </si>
  <si>
    <t>Normatíva átvétel</t>
  </si>
  <si>
    <t>1.sz módosítás</t>
  </si>
  <si>
    <t>1.mód utáni</t>
  </si>
  <si>
    <t>1.sz mód.</t>
  </si>
  <si>
    <t>1.sz. módosítás utáni</t>
  </si>
  <si>
    <t>2.sz mód.</t>
  </si>
  <si>
    <t>2.sz. módosítás utáni</t>
  </si>
  <si>
    <t>2.sz módosítás</t>
  </si>
  <si>
    <t>2.mód utáni</t>
  </si>
  <si>
    <t>Félévi mód.</t>
  </si>
  <si>
    <t>Félévi módosítás utáni</t>
  </si>
  <si>
    <t>Félévi mód utáni</t>
  </si>
  <si>
    <t>TELJESÍTÉS</t>
  </si>
  <si>
    <t>TELJESÍTÉS %</t>
  </si>
  <si>
    <t>Függyő, átfutó, kiegyenlítő</t>
  </si>
  <si>
    <t>Pénzkészlet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</si>
</sst>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2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5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4" fillId="0" borderId="9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4" fillId="0" borderId="12" xfId="0" applyFont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4" fillId="2" borderId="13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4" fillId="3" borderId="6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3" fontId="14" fillId="3" borderId="6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0" fontId="14" fillId="4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1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3" fontId="4" fillId="0" borderId="4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2" fillId="0" borderId="4" xfId="0" applyFont="1" applyBorder="1" applyAlignment="1">
      <alignment horizontal="left" wrapText="1"/>
    </xf>
    <xf numFmtId="0" fontId="14" fillId="0" borderId="4" xfId="0" applyFont="1" applyBorder="1" applyAlignment="1">
      <alignment/>
    </xf>
    <xf numFmtId="0" fontId="14" fillId="0" borderId="6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43" fontId="1" fillId="0" borderId="0" xfId="15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4" fillId="0" borderId="4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16" fillId="0" borderId="15" xfId="0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5" fillId="0" borderId="9" xfId="0" applyFont="1" applyBorder="1" applyAlignment="1">
      <alignment horizontal="left"/>
    </xf>
    <xf numFmtId="3" fontId="14" fillId="0" borderId="1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6" xfId="0" applyFont="1" applyBorder="1" applyAlignment="1">
      <alignment/>
    </xf>
    <xf numFmtId="0" fontId="14" fillId="2" borderId="12" xfId="0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4" fillId="2" borderId="18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3" fontId="14" fillId="2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/>
    </xf>
    <xf numFmtId="3" fontId="0" fillId="0" borderId="4" xfId="15" applyNumberFormat="1" applyFont="1" applyFill="1" applyBorder="1" applyAlignment="1">
      <alignment/>
    </xf>
    <xf numFmtId="3" fontId="0" fillId="0" borderId="4" xfId="15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4" fontId="5" fillId="0" borderId="2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5" xfId="0" applyNumberFormat="1" applyFont="1" applyFill="1" applyBorder="1" applyAlignment="1">
      <alignment horizontal="right"/>
    </xf>
    <xf numFmtId="9" fontId="4" fillId="0" borderId="12" xfId="23" applyFont="1" applyBorder="1" applyAlignment="1">
      <alignment horizontal="center" wrapText="1"/>
    </xf>
    <xf numFmtId="9" fontId="0" fillId="0" borderId="0" xfId="23" applyFont="1" applyAlignment="1">
      <alignment/>
    </xf>
    <xf numFmtId="9" fontId="0" fillId="0" borderId="21" xfId="23" applyFont="1" applyBorder="1" applyAlignment="1">
      <alignment/>
    </xf>
    <xf numFmtId="9" fontId="0" fillId="0" borderId="4" xfId="23" applyFont="1" applyBorder="1" applyAlignment="1">
      <alignment/>
    </xf>
    <xf numFmtId="9" fontId="4" fillId="0" borderId="5" xfId="23" applyFont="1" applyBorder="1" applyAlignment="1">
      <alignment/>
    </xf>
    <xf numFmtId="9" fontId="0" fillId="0" borderId="4" xfId="23" applyFont="1" applyFill="1" applyBorder="1" applyAlignment="1">
      <alignment/>
    </xf>
    <xf numFmtId="9" fontId="4" fillId="0" borderId="22" xfId="23" applyFont="1" applyBorder="1" applyAlignment="1">
      <alignment/>
    </xf>
    <xf numFmtId="9" fontId="4" fillId="0" borderId="4" xfId="23" applyFont="1" applyBorder="1" applyAlignment="1">
      <alignment/>
    </xf>
    <xf numFmtId="9" fontId="4" fillId="0" borderId="6" xfId="23" applyFont="1" applyFill="1" applyBorder="1" applyAlignment="1">
      <alignment/>
    </xf>
    <xf numFmtId="9" fontId="13" fillId="0" borderId="12" xfId="23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1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9" fontId="0" fillId="0" borderId="4" xfId="23" applyFont="1" applyFill="1" applyBorder="1" applyAlignment="1">
      <alignment/>
    </xf>
    <xf numFmtId="0" fontId="14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23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9" fontId="14" fillId="0" borderId="24" xfId="23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" fillId="0" borderId="25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3" fontId="14" fillId="0" borderId="27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4" fillId="3" borderId="29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14" fillId="0" borderId="5" xfId="0" applyFont="1" applyBorder="1" applyAlignment="1">
      <alignment shrinkToFit="1"/>
    </xf>
    <xf numFmtId="0" fontId="14" fillId="4" borderId="12" xfId="0" applyFont="1" applyFill="1" applyBorder="1" applyAlignment="1">
      <alignment/>
    </xf>
    <xf numFmtId="0" fontId="14" fillId="0" borderId="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5" borderId="7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 wrapText="1"/>
    </xf>
    <xf numFmtId="3" fontId="7" fillId="0" borderId="3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3" fontId="20" fillId="0" borderId="42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20" fillId="6" borderId="42" xfId="0" applyNumberFormat="1" applyFont="1" applyFill="1" applyBorder="1" applyAlignment="1">
      <alignment/>
    </xf>
    <xf numFmtId="3" fontId="20" fillId="0" borderId="3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6" borderId="46" xfId="0" applyNumberFormat="1" applyFont="1" applyFill="1" applyBorder="1" applyAlignment="1">
      <alignment/>
    </xf>
    <xf numFmtId="0" fontId="7" fillId="0" borderId="47" xfId="0" applyFont="1" applyBorder="1" applyAlignment="1">
      <alignment horizontal="center" wrapText="1"/>
    </xf>
    <xf numFmtId="3" fontId="6" fillId="5" borderId="38" xfId="0" applyNumberFormat="1" applyFont="1" applyFill="1" applyBorder="1" applyAlignment="1">
      <alignment/>
    </xf>
    <xf numFmtId="3" fontId="20" fillId="0" borderId="38" xfId="0" applyNumberFormat="1" applyFont="1" applyBorder="1" applyAlignment="1">
      <alignment/>
    </xf>
    <xf numFmtId="3" fontId="6" fillId="5" borderId="31" xfId="0" applyNumberFormat="1" applyFont="1" applyFill="1" applyBorder="1" applyAlignment="1">
      <alignment/>
    </xf>
    <xf numFmtId="3" fontId="6" fillId="5" borderId="45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7" fillId="0" borderId="36" xfId="0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0" fontId="6" fillId="0" borderId="51" xfId="0" applyFont="1" applyFill="1" applyBorder="1" applyAlignment="1">
      <alignment/>
    </xf>
    <xf numFmtId="166" fontId="14" fillId="0" borderId="52" xfId="0" applyNumberFormat="1" applyFont="1" applyFill="1" applyBorder="1" applyAlignment="1">
      <alignment/>
    </xf>
    <xf numFmtId="166" fontId="14" fillId="0" borderId="44" xfId="0" applyNumberFormat="1" applyFont="1" applyFill="1" applyBorder="1" applyAlignment="1">
      <alignment/>
    </xf>
    <xf numFmtId="3" fontId="14" fillId="4" borderId="12" xfId="15" applyNumberFormat="1" applyFont="1" applyFill="1" applyBorder="1" applyAlignment="1">
      <alignment horizontal="right"/>
    </xf>
    <xf numFmtId="3" fontId="14" fillId="0" borderId="12" xfId="15" applyNumberFormat="1" applyFont="1" applyFill="1" applyBorder="1" applyAlignment="1">
      <alignment horizontal="right"/>
    </xf>
    <xf numFmtId="3" fontId="20" fillId="0" borderId="32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/>
    </xf>
    <xf numFmtId="3" fontId="6" fillId="5" borderId="5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/>
    </xf>
    <xf numFmtId="0" fontId="14" fillId="0" borderId="21" xfId="0" applyFont="1" applyBorder="1" applyAlignment="1">
      <alignment horizontal="center" wrapText="1"/>
    </xf>
    <xf numFmtId="166" fontId="14" fillId="0" borderId="54" xfId="0" applyNumberFormat="1" applyFont="1" applyFill="1" applyBorder="1" applyAlignment="1">
      <alignment/>
    </xf>
    <xf numFmtId="166" fontId="14" fillId="0" borderId="45" xfId="0" applyNumberFormat="1" applyFont="1" applyFill="1" applyBorder="1" applyAlignment="1">
      <alignment/>
    </xf>
    <xf numFmtId="9" fontId="14" fillId="0" borderId="20" xfId="23" applyFont="1" applyBorder="1" applyAlignment="1">
      <alignment horizontal="center" wrapText="1"/>
    </xf>
    <xf numFmtId="9" fontId="14" fillId="0" borderId="4" xfId="23" applyFont="1" applyBorder="1" applyAlignment="1">
      <alignment horizontal="center"/>
    </xf>
    <xf numFmtId="9" fontId="1" fillId="0" borderId="8" xfId="23" applyFont="1" applyBorder="1" applyAlignment="1">
      <alignment horizontal="right"/>
    </xf>
    <xf numFmtId="9" fontId="14" fillId="0" borderId="25" xfId="23" applyFont="1" applyFill="1" applyBorder="1" applyAlignment="1">
      <alignment horizontal="right"/>
    </xf>
    <xf numFmtId="9" fontId="1" fillId="0" borderId="26" xfId="23" applyFont="1" applyFill="1" applyBorder="1" applyAlignment="1">
      <alignment horizontal="right"/>
    </xf>
    <xf numFmtId="9" fontId="1" fillId="0" borderId="26" xfId="23" applyFont="1" applyFill="1" applyBorder="1" applyAlignment="1">
      <alignment/>
    </xf>
    <xf numFmtId="9" fontId="14" fillId="0" borderId="27" xfId="23" applyFont="1" applyFill="1" applyBorder="1" applyAlignment="1">
      <alignment horizontal="right"/>
    </xf>
    <xf numFmtId="9" fontId="14" fillId="4" borderId="12" xfId="23" applyFont="1" applyFill="1" applyBorder="1" applyAlignment="1">
      <alignment horizontal="right"/>
    </xf>
    <xf numFmtId="9" fontId="1" fillId="0" borderId="25" xfId="23" applyFont="1" applyFill="1" applyBorder="1" applyAlignment="1">
      <alignment horizontal="right"/>
    </xf>
    <xf numFmtId="9" fontId="1" fillId="0" borderId="25" xfId="23" applyFont="1" applyFill="1" applyBorder="1" applyAlignment="1">
      <alignment horizontal="right"/>
    </xf>
    <xf numFmtId="9" fontId="1" fillId="0" borderId="28" xfId="23" applyFont="1" applyFill="1" applyBorder="1" applyAlignment="1">
      <alignment horizontal="right"/>
    </xf>
    <xf numFmtId="9" fontId="1" fillId="0" borderId="28" xfId="23" applyFont="1" applyFill="1" applyBorder="1" applyAlignment="1">
      <alignment horizontal="right"/>
    </xf>
    <xf numFmtId="9" fontId="14" fillId="0" borderId="12" xfId="23" applyFont="1" applyFill="1" applyBorder="1" applyAlignment="1">
      <alignment horizontal="right"/>
    </xf>
    <xf numFmtId="9" fontId="14" fillId="3" borderId="29" xfId="23" applyFont="1" applyFill="1" applyBorder="1" applyAlignment="1">
      <alignment horizontal="right"/>
    </xf>
    <xf numFmtId="9" fontId="1" fillId="0" borderId="0" xfId="23" applyFont="1" applyFill="1" applyAlignment="1">
      <alignment/>
    </xf>
    <xf numFmtId="9" fontId="14" fillId="0" borderId="52" xfId="23" applyFont="1" applyFill="1" applyBorder="1" applyAlignment="1">
      <alignment/>
    </xf>
    <xf numFmtId="9" fontId="14" fillId="0" borderId="44" xfId="23" applyFont="1" applyFill="1" applyBorder="1" applyAlignment="1">
      <alignment/>
    </xf>
    <xf numFmtId="9" fontId="14" fillId="0" borderId="0" xfId="23" applyFont="1" applyAlignment="1">
      <alignment/>
    </xf>
    <xf numFmtId="9" fontId="14" fillId="0" borderId="0" xfId="23" applyFont="1" applyAlignment="1">
      <alignment/>
    </xf>
    <xf numFmtId="9" fontId="1" fillId="0" borderId="0" xfId="23" applyFont="1" applyAlignment="1">
      <alignment/>
    </xf>
    <xf numFmtId="9" fontId="14" fillId="0" borderId="14" xfId="23" applyFont="1" applyFill="1" applyBorder="1" applyAlignment="1">
      <alignment/>
    </xf>
    <xf numFmtId="9" fontId="1" fillId="0" borderId="8" xfId="23" applyFont="1" applyFill="1" applyBorder="1" applyAlignment="1">
      <alignment horizontal="right"/>
    </xf>
    <xf numFmtId="9" fontId="1" fillId="0" borderId="8" xfId="23" applyFont="1" applyBorder="1" applyAlignment="1">
      <alignment horizontal="right"/>
    </xf>
    <xf numFmtId="9" fontId="14" fillId="0" borderId="14" xfId="23" applyFont="1" applyFill="1" applyBorder="1" applyAlignment="1">
      <alignment/>
    </xf>
    <xf numFmtId="9" fontId="1" fillId="0" borderId="4" xfId="23" applyFont="1" applyFill="1" applyBorder="1" applyAlignment="1">
      <alignment horizontal="right"/>
    </xf>
    <xf numFmtId="9" fontId="1" fillId="0" borderId="16" xfId="23" applyFont="1" applyFill="1" applyBorder="1" applyAlignment="1">
      <alignment horizontal="right"/>
    </xf>
    <xf numFmtId="9" fontId="14" fillId="0" borderId="14" xfId="23" applyFont="1" applyBorder="1" applyAlignment="1">
      <alignment/>
    </xf>
    <xf numFmtId="9" fontId="1" fillId="0" borderId="5" xfId="23" applyFont="1" applyFill="1" applyBorder="1" applyAlignment="1">
      <alignment horizontal="right"/>
    </xf>
    <xf numFmtId="9" fontId="1" fillId="0" borderId="5" xfId="23" applyFont="1" applyBorder="1" applyAlignment="1">
      <alignment horizontal="right"/>
    </xf>
    <xf numFmtId="9" fontId="1" fillId="0" borderId="7" xfId="23" applyFont="1" applyBorder="1" applyAlignment="1">
      <alignment/>
    </xf>
    <xf numFmtId="9" fontId="1" fillId="0" borderId="5" xfId="23" applyFont="1" applyFill="1" applyBorder="1" applyAlignment="1">
      <alignment/>
    </xf>
    <xf numFmtId="9" fontId="1" fillId="0" borderId="5" xfId="23" applyFont="1" applyBorder="1" applyAlignment="1">
      <alignment/>
    </xf>
    <xf numFmtId="9" fontId="1" fillId="0" borderId="8" xfId="23" applyFont="1" applyBorder="1" applyAlignment="1">
      <alignment/>
    </xf>
    <xf numFmtId="9" fontId="1" fillId="0" borderId="4" xfId="23" applyFont="1" applyBorder="1" applyAlignment="1">
      <alignment/>
    </xf>
    <xf numFmtId="9" fontId="1" fillId="0" borderId="5" xfId="23" applyFont="1" applyBorder="1" applyAlignment="1">
      <alignment/>
    </xf>
    <xf numFmtId="9" fontId="14" fillId="0" borderId="12" xfId="23" applyFont="1" applyFill="1" applyBorder="1" applyAlignment="1">
      <alignment/>
    </xf>
    <xf numFmtId="9" fontId="14" fillId="0" borderId="6" xfId="23" applyFont="1" applyBorder="1" applyAlignment="1">
      <alignment/>
    </xf>
    <xf numFmtId="9" fontId="14" fillId="2" borderId="12" xfId="23" applyFont="1" applyFill="1" applyBorder="1" applyAlignment="1">
      <alignment/>
    </xf>
    <xf numFmtId="9" fontId="14" fillId="0" borderId="8" xfId="23" applyFont="1" applyFill="1" applyBorder="1" applyAlignment="1">
      <alignment horizontal="right"/>
    </xf>
    <xf numFmtId="9" fontId="14" fillId="0" borderId="5" xfId="23" applyFont="1" applyBorder="1" applyAlignment="1">
      <alignment horizontal="right"/>
    </xf>
    <xf numFmtId="9" fontId="14" fillId="0" borderId="4" xfId="23" applyFont="1" applyBorder="1" applyAlignment="1">
      <alignment horizontal="right"/>
    </xf>
    <xf numFmtId="9" fontId="1" fillId="0" borderId="5" xfId="23" applyFont="1" applyFill="1" applyBorder="1" applyAlignment="1">
      <alignment/>
    </xf>
    <xf numFmtId="9" fontId="14" fillId="2" borderId="18" xfId="23" applyFont="1" applyFill="1" applyBorder="1" applyAlignment="1">
      <alignment/>
    </xf>
    <xf numFmtId="9" fontId="14" fillId="3" borderId="6" xfId="23" applyFont="1" applyFill="1" applyBorder="1" applyAlignment="1">
      <alignment/>
    </xf>
    <xf numFmtId="0" fontId="14" fillId="7" borderId="20" xfId="0" applyFont="1" applyFill="1" applyBorder="1" applyAlignment="1">
      <alignment horizontal="center" wrapText="1"/>
    </xf>
    <xf numFmtId="9" fontId="0" fillId="0" borderId="0" xfId="23" applyAlignment="1">
      <alignment/>
    </xf>
    <xf numFmtId="9" fontId="7" fillId="0" borderId="47" xfId="23" applyFont="1" applyBorder="1" applyAlignment="1">
      <alignment horizontal="center" wrapText="1"/>
    </xf>
    <xf numFmtId="9" fontId="7" fillId="0" borderId="36" xfId="23" applyFont="1" applyBorder="1" applyAlignment="1">
      <alignment/>
    </xf>
    <xf numFmtId="9" fontId="7" fillId="0" borderId="50" xfId="23" applyFont="1" applyBorder="1" applyAlignment="1">
      <alignment/>
    </xf>
    <xf numFmtId="9" fontId="6" fillId="0" borderId="38" xfId="23" applyFont="1" applyBorder="1" applyAlignment="1">
      <alignment/>
    </xf>
    <xf numFmtId="9" fontId="6" fillId="0" borderId="31" xfId="23" applyFont="1" applyBorder="1" applyAlignment="1">
      <alignment/>
    </xf>
    <xf numFmtId="9" fontId="20" fillId="0" borderId="31" xfId="23" applyFont="1" applyBorder="1" applyAlignment="1">
      <alignment/>
    </xf>
    <xf numFmtId="9" fontId="20" fillId="0" borderId="38" xfId="23" applyFont="1" applyBorder="1" applyAlignment="1">
      <alignment/>
    </xf>
    <xf numFmtId="9" fontId="6" fillId="0" borderId="45" xfId="23" applyFont="1" applyBorder="1" applyAlignment="1">
      <alignment/>
    </xf>
    <xf numFmtId="9" fontId="7" fillId="0" borderId="50" xfId="23" applyFont="1" applyFill="1" applyBorder="1" applyAlignment="1">
      <alignment/>
    </xf>
    <xf numFmtId="9" fontId="6" fillId="5" borderId="54" xfId="23" applyFont="1" applyFill="1" applyBorder="1" applyAlignment="1">
      <alignment/>
    </xf>
    <xf numFmtId="9" fontId="6" fillId="5" borderId="38" xfId="23" applyFont="1" applyFill="1" applyBorder="1" applyAlignment="1">
      <alignment/>
    </xf>
    <xf numFmtId="9" fontId="6" fillId="5" borderId="31" xfId="23" applyFont="1" applyFill="1" applyBorder="1" applyAlignment="1">
      <alignment/>
    </xf>
    <xf numFmtId="9" fontId="6" fillId="5" borderId="45" xfId="23" applyFont="1" applyFill="1" applyBorder="1" applyAlignment="1">
      <alignment/>
    </xf>
    <xf numFmtId="9" fontId="0" fillId="0" borderId="12" xfId="23" applyBorder="1" applyAlignment="1">
      <alignment/>
    </xf>
    <xf numFmtId="0" fontId="7" fillId="7" borderId="36" xfId="0" applyFont="1" applyFill="1" applyBorder="1" applyAlignment="1">
      <alignment horizontal="center"/>
    </xf>
    <xf numFmtId="9" fontId="7" fillId="7" borderId="36" xfId="23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 2" xfId="19"/>
    <cellStyle name="Normal_KTRSZJ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14;LTS&#201;GVET&#201;SEK\2012.%20&#233;vi%20K&#246;lts&#233;gvet&#233;s\Kit&#246;lt&#246;tt_jan31\&#214;regiskola_k&#246;lts&#233;gvet&#233;s_2012j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400-9101231"/>
      <sheetName val="3.sz. mell.400-9105011"/>
      <sheetName val="3.sz. mell.400-9101211"/>
      <sheetName val="3.sz. mell.400-9101221"/>
      <sheetName val="3.sz. mell.400-8411911"/>
      <sheetName val="3.sz. mell.400-8411921"/>
      <sheetName val="3.sz. mell.400-6820021"/>
      <sheetName val="3.sz. mell.400-8219001"/>
    </sheetNames>
    <sheetDataSet>
      <sheetData sheetId="1">
        <row r="37">
          <cell r="L37">
            <v>8325.496</v>
          </cell>
        </row>
        <row r="46">
          <cell r="L46">
            <v>720</v>
          </cell>
        </row>
        <row r="49">
          <cell r="L49">
            <v>120</v>
          </cell>
        </row>
        <row r="50">
          <cell r="L50">
            <v>150</v>
          </cell>
        </row>
        <row r="92">
          <cell r="L92">
            <v>732</v>
          </cell>
        </row>
        <row r="118">
          <cell r="L118">
            <v>646.358</v>
          </cell>
        </row>
        <row r="126">
          <cell r="L126">
            <v>216</v>
          </cell>
        </row>
        <row r="130">
          <cell r="L130">
            <v>76.5</v>
          </cell>
        </row>
        <row r="147">
          <cell r="L147">
            <v>400</v>
          </cell>
        </row>
        <row r="151">
          <cell r="L151">
            <v>3028.7908799999996</v>
          </cell>
        </row>
        <row r="160">
          <cell r="L160">
            <v>13507.2592</v>
          </cell>
        </row>
        <row r="199">
          <cell r="L199">
            <v>1140</v>
          </cell>
        </row>
        <row r="207">
          <cell r="L207">
            <v>580</v>
          </cell>
        </row>
        <row r="215">
          <cell r="L215">
            <v>344</v>
          </cell>
        </row>
        <row r="245">
          <cell r="L245">
            <v>2344.2599999999998</v>
          </cell>
        </row>
        <row r="247">
          <cell r="L247">
            <v>405</v>
          </cell>
        </row>
        <row r="315">
          <cell r="L315">
            <v>0</v>
          </cell>
        </row>
        <row r="334">
          <cell r="L334">
            <v>950</v>
          </cell>
        </row>
        <row r="339">
          <cell r="L339">
            <v>551</v>
          </cell>
        </row>
        <row r="351">
          <cell r="L351">
            <v>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40"/>
  <sheetViews>
    <sheetView tabSelected="1" zoomScale="90" zoomScaleNormal="90" workbookViewId="0" topLeftCell="A1">
      <selection activeCell="O9" sqref="O9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8" width="15.00390625" style="0" customWidth="1"/>
    <col min="9" max="9" width="15.00390625" style="273" customWidth="1"/>
    <col min="10" max="11" width="15.00390625" style="0" hidden="1" customWidth="1"/>
  </cols>
  <sheetData>
    <row r="1" spans="1:3" ht="16.5" thickBot="1">
      <c r="A1" s="290"/>
      <c r="B1" s="290"/>
      <c r="C1" s="290"/>
    </row>
    <row r="2" spans="1:11" ht="12.75">
      <c r="A2" s="174"/>
      <c r="B2" s="175"/>
      <c r="C2" s="209" t="s">
        <v>155</v>
      </c>
      <c r="D2" s="209" t="s">
        <v>192</v>
      </c>
      <c r="E2" s="209" t="s">
        <v>193</v>
      </c>
      <c r="F2" s="209" t="s">
        <v>200</v>
      </c>
      <c r="G2" s="209" t="s">
        <v>202</v>
      </c>
      <c r="H2" s="288" t="s">
        <v>203</v>
      </c>
      <c r="I2" s="289" t="s">
        <v>204</v>
      </c>
      <c r="J2" s="209" t="s">
        <v>198</v>
      </c>
      <c r="K2" s="209" t="s">
        <v>199</v>
      </c>
    </row>
    <row r="3" spans="1:11" ht="42" customHeight="1" thickBot="1">
      <c r="A3" s="176"/>
      <c r="B3" s="177" t="s">
        <v>7</v>
      </c>
      <c r="C3" s="203" t="s">
        <v>156</v>
      </c>
      <c r="D3" s="203" t="s">
        <v>156</v>
      </c>
      <c r="E3" s="203" t="s">
        <v>156</v>
      </c>
      <c r="F3" s="203" t="s">
        <v>156</v>
      </c>
      <c r="G3" s="203" t="s">
        <v>156</v>
      </c>
      <c r="H3" s="203" t="s">
        <v>156</v>
      </c>
      <c r="I3" s="274"/>
      <c r="J3" s="203" t="s">
        <v>156</v>
      </c>
      <c r="K3" s="203" t="s">
        <v>156</v>
      </c>
    </row>
    <row r="4" spans="1:11" ht="13.5" thickBot="1">
      <c r="A4" s="178">
        <v>2</v>
      </c>
      <c r="B4" s="198" t="s">
        <v>166</v>
      </c>
      <c r="C4" s="180">
        <f aca="true" t="shared" si="0" ref="C4:H4">SUM(C6:C9,C17:C21)</f>
        <v>27922</v>
      </c>
      <c r="D4" s="180">
        <f t="shared" si="0"/>
        <v>208</v>
      </c>
      <c r="E4" s="180">
        <f t="shared" si="0"/>
        <v>28130</v>
      </c>
      <c r="F4" s="180">
        <f t="shared" si="0"/>
        <v>787</v>
      </c>
      <c r="G4" s="180">
        <f t="shared" si="0"/>
        <v>28917</v>
      </c>
      <c r="H4" s="180">
        <f t="shared" si="0"/>
        <v>11333</v>
      </c>
      <c r="I4" s="275">
        <f>+H4/G4</f>
        <v>0.39191479060760104</v>
      </c>
      <c r="J4" s="180">
        <f>SUM(J6:J9,J17:J21)</f>
        <v>-411</v>
      </c>
      <c r="K4" s="180">
        <f>SUM(K6:K9,K17:K21)</f>
        <v>28506</v>
      </c>
    </row>
    <row r="5" spans="1:11" ht="47.25" customHeight="1" thickBot="1">
      <c r="A5" s="210"/>
      <c r="B5" s="211" t="s">
        <v>183</v>
      </c>
      <c r="C5" s="212">
        <f aca="true" t="shared" si="1" ref="C5:H5">+C4-C12-C10</f>
        <v>1906</v>
      </c>
      <c r="D5" s="212">
        <f t="shared" si="1"/>
        <v>0</v>
      </c>
      <c r="E5" s="212">
        <f t="shared" si="1"/>
        <v>1906</v>
      </c>
      <c r="F5" s="212">
        <f t="shared" si="1"/>
        <v>0</v>
      </c>
      <c r="G5" s="212">
        <f t="shared" si="1"/>
        <v>1906</v>
      </c>
      <c r="H5" s="212">
        <f t="shared" si="1"/>
        <v>1125</v>
      </c>
      <c r="I5" s="276">
        <f>+H5/G5</f>
        <v>0.5902413431269675</v>
      </c>
      <c r="J5" s="212">
        <f>+J4-J12-J10</f>
        <v>0</v>
      </c>
      <c r="K5" s="212">
        <f>+K4-K12-K10</f>
        <v>1906</v>
      </c>
    </row>
    <row r="6" spans="1:11" ht="12.75">
      <c r="A6" s="181">
        <v>21</v>
      </c>
      <c r="B6" s="199" t="s">
        <v>8</v>
      </c>
      <c r="C6" s="182">
        <f>+'2.sz.m.Bevételek'!C$6</f>
        <v>1906</v>
      </c>
      <c r="D6" s="182">
        <f>+'2.sz.m.Bevételek'!D$6</f>
        <v>0</v>
      </c>
      <c r="E6" s="182">
        <f>+'2.sz.m.Bevételek'!E$6</f>
        <v>1906</v>
      </c>
      <c r="F6" s="182">
        <f>+'2.sz.m.Bevételek'!F$6</f>
        <v>0</v>
      </c>
      <c r="G6" s="182">
        <f>+'2.sz.m.Bevételek'!G$6</f>
        <v>1906</v>
      </c>
      <c r="H6" s="182">
        <f>+'2.sz.m.Bevételek'!H$6</f>
        <v>1125</v>
      </c>
      <c r="I6" s="277">
        <f>+H6/G6</f>
        <v>0.5902413431269675</v>
      </c>
      <c r="J6" s="182">
        <f>+'2.sz.m.Bevételek'!J$6</f>
        <v>0</v>
      </c>
      <c r="K6" s="182">
        <f>+'2.sz.m.Bevételek'!K$6</f>
        <v>1906</v>
      </c>
    </row>
    <row r="7" spans="1:11" ht="12.75">
      <c r="A7" s="183">
        <v>22</v>
      </c>
      <c r="B7" s="184" t="s">
        <v>167</v>
      </c>
      <c r="C7" s="182"/>
      <c r="D7" s="182"/>
      <c r="E7" s="182"/>
      <c r="F7" s="182"/>
      <c r="G7" s="182"/>
      <c r="H7" s="182"/>
      <c r="I7" s="277"/>
      <c r="J7" s="182"/>
      <c r="K7" s="182"/>
    </row>
    <row r="8" spans="1:11" ht="12.75">
      <c r="A8" s="183">
        <v>23</v>
      </c>
      <c r="B8" s="184" t="s">
        <v>137</v>
      </c>
      <c r="C8" s="182"/>
      <c r="D8" s="182"/>
      <c r="E8" s="182"/>
      <c r="F8" s="182"/>
      <c r="G8" s="182"/>
      <c r="H8" s="182"/>
      <c r="I8" s="277"/>
      <c r="J8" s="182"/>
      <c r="K8" s="182"/>
    </row>
    <row r="9" spans="1:11" ht="12.75">
      <c r="A9" s="200">
        <v>24</v>
      </c>
      <c r="B9" s="185" t="s">
        <v>168</v>
      </c>
      <c r="C9" s="186">
        <f aca="true" t="shared" si="2" ref="C9:H9">SUM(C10:C15)</f>
        <v>26016</v>
      </c>
      <c r="D9" s="186">
        <f t="shared" si="2"/>
        <v>208</v>
      </c>
      <c r="E9" s="186">
        <f t="shared" si="2"/>
        <v>26224</v>
      </c>
      <c r="F9" s="186">
        <f t="shared" si="2"/>
        <v>787</v>
      </c>
      <c r="G9" s="186">
        <f t="shared" si="2"/>
        <v>27011</v>
      </c>
      <c r="H9" s="186">
        <f t="shared" si="2"/>
        <v>10208</v>
      </c>
      <c r="I9" s="278">
        <f>+H9/G9</f>
        <v>0.37792010662322756</v>
      </c>
      <c r="J9" s="186">
        <f>SUM(J10:J15)</f>
        <v>-411</v>
      </c>
      <c r="K9" s="186">
        <f>SUM(K10:K15)</f>
        <v>26600</v>
      </c>
    </row>
    <row r="10" spans="1:11" ht="12.75">
      <c r="A10" s="201">
        <v>241</v>
      </c>
      <c r="B10" s="189" t="s">
        <v>191</v>
      </c>
      <c r="C10" s="191">
        <f>+'2.sz.m.Bevételek'!C39</f>
        <v>0</v>
      </c>
      <c r="D10" s="191">
        <f>+'2.sz.m.Bevételek'!D39</f>
        <v>0</v>
      </c>
      <c r="E10" s="191">
        <f>+'2.sz.m.Bevételek'!E39</f>
        <v>0</v>
      </c>
      <c r="F10" s="191">
        <f>+'2.sz.m.Bevételek'!F39</f>
        <v>0</v>
      </c>
      <c r="G10" s="191">
        <f>+'2.sz.m.Bevételek'!G39</f>
        <v>0</v>
      </c>
      <c r="H10" s="191">
        <f>+'2.sz.m.Bevételek'!H39</f>
        <v>0</v>
      </c>
      <c r="I10" s="279"/>
      <c r="J10" s="191">
        <f>+'2.sz.m.Bevételek'!J39</f>
        <v>0</v>
      </c>
      <c r="K10" s="191">
        <f>+'2.sz.m.Bevételek'!K39</f>
        <v>0</v>
      </c>
    </row>
    <row r="11" spans="1:11" ht="12.75">
      <c r="A11" s="201">
        <v>242</v>
      </c>
      <c r="B11" s="189" t="s">
        <v>36</v>
      </c>
      <c r="C11" s="191"/>
      <c r="D11" s="191"/>
      <c r="E11" s="191"/>
      <c r="F11" s="191"/>
      <c r="G11" s="191"/>
      <c r="H11" s="191"/>
      <c r="I11" s="279"/>
      <c r="J11" s="191"/>
      <c r="K11" s="191"/>
    </row>
    <row r="12" spans="1:11" ht="12.75">
      <c r="A12" s="188">
        <v>243</v>
      </c>
      <c r="B12" s="202" t="s">
        <v>160</v>
      </c>
      <c r="C12" s="191">
        <f>+'2.sz.m.Bevételek'!C$40</f>
        <v>26016</v>
      </c>
      <c r="D12" s="191">
        <f>+'2.sz.m.Bevételek'!D$40</f>
        <v>208</v>
      </c>
      <c r="E12" s="191">
        <f>+'2.sz.m.Bevételek'!E$40</f>
        <v>26224</v>
      </c>
      <c r="F12" s="191">
        <f>+'2.sz.m.Bevételek'!F$40</f>
        <v>787</v>
      </c>
      <c r="G12" s="191">
        <f>+'2.sz.m.Bevételek'!G$40</f>
        <v>27011</v>
      </c>
      <c r="H12" s="191">
        <f>+'2.sz.m.Bevételek'!H$40</f>
        <v>10208</v>
      </c>
      <c r="I12" s="279">
        <f>+H12/G12</f>
        <v>0.37792010662322756</v>
      </c>
      <c r="J12" s="191">
        <f>+'2.sz.m.Bevételek'!J$40</f>
        <v>-411</v>
      </c>
      <c r="K12" s="191">
        <f>+'2.sz.m.Bevételek'!K$40</f>
        <v>26600</v>
      </c>
    </row>
    <row r="13" spans="1:11" ht="12.75">
      <c r="A13" s="201">
        <v>244</v>
      </c>
      <c r="B13" s="189" t="s">
        <v>189</v>
      </c>
      <c r="C13" s="191">
        <f>+'2.sz.m.Bevételek'!C$41</f>
        <v>0</v>
      </c>
      <c r="D13" s="191">
        <f>+'2.sz.m.Bevételek'!D$41</f>
        <v>0</v>
      </c>
      <c r="E13" s="191">
        <f>+'2.sz.m.Bevételek'!E$41</f>
        <v>0</v>
      </c>
      <c r="F13" s="191">
        <f>+'2.sz.m.Bevételek'!F$41</f>
        <v>0</v>
      </c>
      <c r="G13" s="191">
        <f>+'2.sz.m.Bevételek'!G$41</f>
        <v>0</v>
      </c>
      <c r="H13" s="191">
        <f>+'2.sz.m.Bevételek'!H$41</f>
        <v>0</v>
      </c>
      <c r="I13" s="279"/>
      <c r="J13" s="191">
        <f>+'2.sz.m.Bevételek'!J$41</f>
        <v>0</v>
      </c>
      <c r="K13" s="191">
        <f>+'2.sz.m.Bevételek'!K$41</f>
        <v>0</v>
      </c>
    </row>
    <row r="14" spans="1:11" ht="12.75">
      <c r="A14" s="201">
        <v>245</v>
      </c>
      <c r="B14" s="189" t="s">
        <v>169</v>
      </c>
      <c r="C14" s="191"/>
      <c r="D14" s="191"/>
      <c r="E14" s="191"/>
      <c r="F14" s="191"/>
      <c r="G14" s="191"/>
      <c r="H14" s="191"/>
      <c r="I14" s="279"/>
      <c r="J14" s="191"/>
      <c r="K14" s="191"/>
    </row>
    <row r="15" spans="1:11" ht="12.75">
      <c r="A15" s="193">
        <v>246</v>
      </c>
      <c r="B15" s="189" t="s">
        <v>170</v>
      </c>
      <c r="C15" s="205"/>
      <c r="D15" s="205"/>
      <c r="E15" s="205"/>
      <c r="F15" s="205"/>
      <c r="G15" s="205"/>
      <c r="H15" s="205"/>
      <c r="I15" s="280"/>
      <c r="J15" s="205"/>
      <c r="K15" s="205"/>
    </row>
    <row r="16" spans="1:11" ht="12.75">
      <c r="A16" s="193">
        <v>25</v>
      </c>
      <c r="B16" s="189" t="s">
        <v>145</v>
      </c>
      <c r="C16" s="205"/>
      <c r="D16" s="205"/>
      <c r="E16" s="205"/>
      <c r="F16" s="205"/>
      <c r="G16" s="205"/>
      <c r="H16" s="205"/>
      <c r="I16" s="280"/>
      <c r="J16" s="205"/>
      <c r="K16" s="205"/>
    </row>
    <row r="17" spans="1:11" ht="12.75">
      <c r="A17" s="181">
        <v>26</v>
      </c>
      <c r="B17" s="199" t="s">
        <v>171</v>
      </c>
      <c r="C17" s="186"/>
      <c r="D17" s="186"/>
      <c r="E17" s="186"/>
      <c r="F17" s="186"/>
      <c r="G17" s="186"/>
      <c r="H17" s="186"/>
      <c r="I17" s="278"/>
      <c r="J17" s="186"/>
      <c r="K17" s="186"/>
    </row>
    <row r="18" spans="1:11" ht="12.75">
      <c r="A18" s="183">
        <v>27</v>
      </c>
      <c r="B18" s="184" t="s">
        <v>172</v>
      </c>
      <c r="C18" s="186"/>
      <c r="D18" s="186"/>
      <c r="E18" s="186"/>
      <c r="F18" s="186"/>
      <c r="G18" s="186"/>
      <c r="H18" s="186"/>
      <c r="I18" s="278"/>
      <c r="J18" s="186"/>
      <c r="K18" s="186"/>
    </row>
    <row r="19" spans="1:11" ht="12.75">
      <c r="A19" s="201">
        <v>271</v>
      </c>
      <c r="B19" s="190" t="s">
        <v>138</v>
      </c>
      <c r="C19" s="191"/>
      <c r="D19" s="191"/>
      <c r="E19" s="191"/>
      <c r="F19" s="191"/>
      <c r="G19" s="191"/>
      <c r="H19" s="191"/>
      <c r="I19" s="279"/>
      <c r="J19" s="191"/>
      <c r="K19" s="191"/>
    </row>
    <row r="20" spans="1:11" ht="12.75">
      <c r="A20" s="201">
        <v>272</v>
      </c>
      <c r="B20" s="189" t="s">
        <v>9</v>
      </c>
      <c r="C20" s="191"/>
      <c r="D20" s="191"/>
      <c r="E20" s="191"/>
      <c r="F20" s="191"/>
      <c r="G20" s="191"/>
      <c r="H20" s="191"/>
      <c r="I20" s="279"/>
      <c r="J20" s="191"/>
      <c r="K20" s="191"/>
    </row>
    <row r="21" spans="1:11" ht="13.5" thickBot="1">
      <c r="A21" s="194">
        <v>28</v>
      </c>
      <c r="B21" s="196" t="s">
        <v>173</v>
      </c>
      <c r="C21" s="197"/>
      <c r="D21" s="197"/>
      <c r="E21" s="197"/>
      <c r="F21" s="197"/>
      <c r="G21" s="197"/>
      <c r="H21" s="197"/>
      <c r="I21" s="281"/>
      <c r="J21" s="197"/>
      <c r="K21" s="197"/>
    </row>
    <row r="22" spans="1:11" ht="13.5" thickBot="1">
      <c r="A22" s="178">
        <v>1</v>
      </c>
      <c r="B22" s="179" t="s">
        <v>157</v>
      </c>
      <c r="C22" s="180">
        <f>SUM(C24:C28,C34:C37)</f>
        <v>27922.00408</v>
      </c>
      <c r="D22" s="180">
        <f aca="true" t="shared" si="3" ref="D22:K22">SUM(D24:D28,D34:D37)</f>
        <v>208</v>
      </c>
      <c r="E22" s="180">
        <f t="shared" si="3"/>
        <v>28130.00408</v>
      </c>
      <c r="F22" s="180">
        <f t="shared" si="3"/>
        <v>787</v>
      </c>
      <c r="G22" s="180">
        <f t="shared" si="3"/>
        <v>28917.00408</v>
      </c>
      <c r="H22" s="180">
        <f t="shared" si="3"/>
        <v>11141</v>
      </c>
      <c r="I22" s="275">
        <f>+H22/G22</f>
        <v>0.3852750433336039</v>
      </c>
      <c r="J22" s="180">
        <f t="shared" si="3"/>
        <v>-411</v>
      </c>
      <c r="K22" s="180">
        <f t="shared" si="3"/>
        <v>28506.00408</v>
      </c>
    </row>
    <row r="23" spans="1:11" ht="48.75" customHeight="1" thickBot="1">
      <c r="A23" s="210"/>
      <c r="B23" s="211" t="s">
        <v>190</v>
      </c>
      <c r="C23" s="213">
        <f aca="true" t="shared" si="4" ref="C23:H23">+C22-C30</f>
        <v>27922.00408</v>
      </c>
      <c r="D23" s="213">
        <f t="shared" si="4"/>
        <v>208</v>
      </c>
      <c r="E23" s="213">
        <f t="shared" si="4"/>
        <v>28130.00408</v>
      </c>
      <c r="F23" s="213">
        <f t="shared" si="4"/>
        <v>787</v>
      </c>
      <c r="G23" s="213">
        <f t="shared" si="4"/>
        <v>28917.00408</v>
      </c>
      <c r="H23" s="213">
        <f t="shared" si="4"/>
        <v>11141</v>
      </c>
      <c r="I23" s="282">
        <f>+H23/G23</f>
        <v>0.3852750433336039</v>
      </c>
      <c r="J23" s="213">
        <f>+J22-J30</f>
        <v>-411</v>
      </c>
      <c r="K23" s="213">
        <f>+K22-K30</f>
        <v>28506.00408</v>
      </c>
    </row>
    <row r="24" spans="1:11" ht="12.75">
      <c r="A24" s="219">
        <v>11</v>
      </c>
      <c r="B24" s="220" t="s">
        <v>4</v>
      </c>
      <c r="C24" s="221">
        <f>+'4.sz.m.Kiadások'!C$5</f>
        <v>11385.954</v>
      </c>
      <c r="D24" s="221">
        <f>+'4.sz.m.Kiadások'!D$5</f>
        <v>0</v>
      </c>
      <c r="E24" s="221">
        <f>+'4.sz.m.Kiadások'!E$5</f>
        <v>11385.954</v>
      </c>
      <c r="F24" s="221">
        <f>+'4.sz.m.Kiadások'!F$5</f>
        <v>159</v>
      </c>
      <c r="G24" s="221">
        <f>+'4.sz.m.Kiadások'!G$5</f>
        <v>11544.954</v>
      </c>
      <c r="H24" s="221">
        <f>+'4.sz.m.Kiadások'!H$5</f>
        <v>5452</v>
      </c>
      <c r="I24" s="283">
        <f>+H24/G24</f>
        <v>0.4722409461310976</v>
      </c>
      <c r="J24" s="221">
        <f>+'4.sz.m.Kiadások'!J$5</f>
        <v>-324</v>
      </c>
      <c r="K24" s="221">
        <f>+'4.sz.m.Kiadások'!K$5</f>
        <v>11220.954</v>
      </c>
    </row>
    <row r="25" spans="1:11" ht="12.75">
      <c r="A25" s="188">
        <v>12</v>
      </c>
      <c r="B25" s="189" t="s">
        <v>182</v>
      </c>
      <c r="C25" s="204">
        <f>+'4.sz.m.Kiadások'!C$9</f>
        <v>3028.7908799999996</v>
      </c>
      <c r="D25" s="204">
        <f>+'4.sz.m.Kiadások'!D$9</f>
        <v>0</v>
      </c>
      <c r="E25" s="204">
        <f>+'4.sz.m.Kiadások'!E$9</f>
        <v>3028.7908799999996</v>
      </c>
      <c r="F25" s="204">
        <f>+'4.sz.m.Kiadások'!F$9</f>
        <v>43</v>
      </c>
      <c r="G25" s="204">
        <f>+'4.sz.m.Kiadások'!G$9</f>
        <v>3071.7908799999996</v>
      </c>
      <c r="H25" s="204">
        <f>+'4.sz.m.Kiadások'!H$9</f>
        <v>1435</v>
      </c>
      <c r="I25" s="284">
        <f>+H25/G25</f>
        <v>0.4671541963820142</v>
      </c>
      <c r="J25" s="204">
        <f>+'4.sz.m.Kiadások'!J$9</f>
        <v>-87</v>
      </c>
      <c r="K25" s="204">
        <f>+'4.sz.m.Kiadások'!K$9</f>
        <v>2984.7908799999996</v>
      </c>
    </row>
    <row r="26" spans="1:11" ht="12.75">
      <c r="A26" s="188">
        <v>13</v>
      </c>
      <c r="B26" s="189" t="s">
        <v>187</v>
      </c>
      <c r="C26" s="204">
        <f>+'4.sz.m.Kiadások'!C$10</f>
        <v>13507.2592</v>
      </c>
      <c r="D26" s="204">
        <f>+'4.sz.m.Kiadások'!D$10</f>
        <v>208</v>
      </c>
      <c r="E26" s="204">
        <f>+'4.sz.m.Kiadások'!E$10</f>
        <v>13715.2592</v>
      </c>
      <c r="F26" s="204">
        <f>+'4.sz.m.Kiadások'!F$10</f>
        <v>585</v>
      </c>
      <c r="G26" s="204">
        <f>+'4.sz.m.Kiadások'!G$10</f>
        <v>14300.2592</v>
      </c>
      <c r="H26" s="204">
        <f>+'4.sz.m.Kiadások'!H$10</f>
        <v>4130</v>
      </c>
      <c r="I26" s="284">
        <f>+H26/G26</f>
        <v>0.2888059539508207</v>
      </c>
      <c r="J26" s="204">
        <f>+'4.sz.m.Kiadások'!J$10</f>
        <v>0</v>
      </c>
      <c r="K26" s="204">
        <f>+'4.sz.m.Kiadások'!K$10</f>
        <v>14300.2592</v>
      </c>
    </row>
    <row r="27" spans="1:11" ht="12.75">
      <c r="A27" s="188">
        <v>131</v>
      </c>
      <c r="B27" s="189" t="s">
        <v>186</v>
      </c>
      <c r="C27" s="204">
        <f>+'4.sz.m.Kiadások'!C$17</f>
        <v>0</v>
      </c>
      <c r="D27" s="204">
        <f>+'4.sz.m.Kiadások'!D$17</f>
        <v>0</v>
      </c>
      <c r="E27" s="204">
        <f>+'4.sz.m.Kiadások'!E$17</f>
        <v>0</v>
      </c>
      <c r="F27" s="204">
        <f>+'4.sz.m.Kiadások'!F$17</f>
        <v>0</v>
      </c>
      <c r="G27" s="204">
        <f>+'4.sz.m.Kiadások'!G$17</f>
        <v>0</v>
      </c>
      <c r="H27" s="204">
        <f>+'4.sz.m.Kiadások'!H$17</f>
        <v>0</v>
      </c>
      <c r="I27" s="284"/>
      <c r="J27" s="204">
        <f>+'4.sz.m.Kiadások'!J$17</f>
        <v>0</v>
      </c>
      <c r="K27" s="204">
        <f>+'4.sz.m.Kiadások'!K$17</f>
        <v>0</v>
      </c>
    </row>
    <row r="28" spans="1:11" ht="12.75">
      <c r="A28" s="187">
        <v>14</v>
      </c>
      <c r="B28" s="185" t="s">
        <v>158</v>
      </c>
      <c r="C28" s="204">
        <f aca="true" t="shared" si="5" ref="C28:H28">SUM(C29:C33)</f>
        <v>0</v>
      </c>
      <c r="D28" s="204">
        <f t="shared" si="5"/>
        <v>0</v>
      </c>
      <c r="E28" s="204">
        <f t="shared" si="5"/>
        <v>0</v>
      </c>
      <c r="F28" s="204">
        <f t="shared" si="5"/>
        <v>0</v>
      </c>
      <c r="G28" s="204">
        <f t="shared" si="5"/>
        <v>0</v>
      </c>
      <c r="H28" s="204">
        <f t="shared" si="5"/>
        <v>0</v>
      </c>
      <c r="I28" s="284"/>
      <c r="J28" s="204">
        <f>SUM(J29:J33)</f>
        <v>0</v>
      </c>
      <c r="K28" s="204">
        <f>SUM(K29:K33)</f>
        <v>0</v>
      </c>
    </row>
    <row r="29" spans="1:11" ht="12.75">
      <c r="A29" s="188">
        <v>141</v>
      </c>
      <c r="B29" s="189" t="s">
        <v>159</v>
      </c>
      <c r="C29" s="205"/>
      <c r="D29" s="205"/>
      <c r="E29" s="205"/>
      <c r="F29" s="205"/>
      <c r="G29" s="205"/>
      <c r="H29" s="205"/>
      <c r="I29" s="280"/>
      <c r="J29" s="205"/>
      <c r="K29" s="205"/>
    </row>
    <row r="30" spans="1:11" ht="12.75">
      <c r="A30" s="188">
        <v>142</v>
      </c>
      <c r="B30" s="192" t="s">
        <v>160</v>
      </c>
      <c r="C30" s="205"/>
      <c r="D30" s="205"/>
      <c r="E30" s="205"/>
      <c r="F30" s="205"/>
      <c r="G30" s="205"/>
      <c r="H30" s="205"/>
      <c r="I30" s="280"/>
      <c r="J30" s="205"/>
      <c r="K30" s="205"/>
    </row>
    <row r="31" spans="1:11" ht="12.75">
      <c r="A31" s="193">
        <v>143</v>
      </c>
      <c r="B31" s="189" t="s">
        <v>161</v>
      </c>
      <c r="C31" s="205"/>
      <c r="D31" s="205"/>
      <c r="E31" s="205"/>
      <c r="F31" s="205"/>
      <c r="G31" s="205"/>
      <c r="H31" s="205"/>
      <c r="I31" s="280"/>
      <c r="J31" s="205"/>
      <c r="K31" s="205"/>
    </row>
    <row r="32" spans="1:11" ht="12.75">
      <c r="A32" s="193">
        <v>144</v>
      </c>
      <c r="B32" s="189" t="s">
        <v>162</v>
      </c>
      <c r="C32" s="205"/>
      <c r="D32" s="205"/>
      <c r="E32" s="205"/>
      <c r="F32" s="205"/>
      <c r="G32" s="205"/>
      <c r="H32" s="205"/>
      <c r="I32" s="280"/>
      <c r="J32" s="205"/>
      <c r="K32" s="205"/>
    </row>
    <row r="33" spans="1:11" ht="12.75">
      <c r="A33" s="183">
        <v>15</v>
      </c>
      <c r="B33" s="184" t="s">
        <v>163</v>
      </c>
      <c r="C33" s="205"/>
      <c r="D33" s="205"/>
      <c r="E33" s="205"/>
      <c r="F33" s="205"/>
      <c r="G33" s="205"/>
      <c r="H33" s="205"/>
      <c r="I33" s="280"/>
      <c r="J33" s="205"/>
      <c r="K33" s="205"/>
    </row>
    <row r="34" spans="1:11" ht="12.75">
      <c r="A34" s="183">
        <v>16</v>
      </c>
      <c r="B34" s="184" t="s">
        <v>122</v>
      </c>
      <c r="C34" s="206"/>
      <c r="D34" s="206"/>
      <c r="E34" s="206"/>
      <c r="F34" s="206"/>
      <c r="G34" s="206"/>
      <c r="H34" s="206"/>
      <c r="I34" s="285"/>
      <c r="J34" s="206"/>
      <c r="K34" s="206"/>
    </row>
    <row r="35" spans="1:11" ht="12.75">
      <c r="A35" s="183">
        <v>17</v>
      </c>
      <c r="B35" s="184" t="s">
        <v>164</v>
      </c>
      <c r="C35" s="206"/>
      <c r="D35" s="206"/>
      <c r="E35" s="206"/>
      <c r="F35" s="206"/>
      <c r="G35" s="206"/>
      <c r="H35" s="206"/>
      <c r="I35" s="285"/>
      <c r="J35" s="206"/>
      <c r="K35" s="206"/>
    </row>
    <row r="36" spans="1:11" ht="12.75">
      <c r="A36" s="183">
        <v>18</v>
      </c>
      <c r="B36" s="184" t="s">
        <v>165</v>
      </c>
      <c r="C36" s="206"/>
      <c r="D36" s="206"/>
      <c r="E36" s="206"/>
      <c r="F36" s="206"/>
      <c r="G36" s="206"/>
      <c r="H36" s="206"/>
      <c r="I36" s="285"/>
      <c r="J36" s="206"/>
      <c r="K36" s="206"/>
    </row>
    <row r="37" spans="1:11" ht="13.5" thickBot="1">
      <c r="A37" s="194">
        <v>19</v>
      </c>
      <c r="B37" s="195" t="s">
        <v>205</v>
      </c>
      <c r="C37" s="207"/>
      <c r="D37" s="207"/>
      <c r="E37" s="207"/>
      <c r="F37" s="207"/>
      <c r="G37" s="207"/>
      <c r="H37" s="207">
        <f>+'4.sz.m.Kiadások'!H37</f>
        <v>124</v>
      </c>
      <c r="I37" s="286"/>
      <c r="J37" s="207"/>
      <c r="K37" s="207"/>
    </row>
    <row r="38" ht="13.5" thickBot="1"/>
    <row r="39" spans="2:11" ht="13.5" thickBot="1">
      <c r="B39" s="66" t="s">
        <v>206</v>
      </c>
      <c r="C39" s="208">
        <f aca="true" t="shared" si="6" ref="C39:H39">+C4-C22</f>
        <v>-0.004079999998793937</v>
      </c>
      <c r="D39" s="208">
        <f t="shared" si="6"/>
        <v>0</v>
      </c>
      <c r="E39" s="208">
        <f t="shared" si="6"/>
        <v>-0.004079999998793937</v>
      </c>
      <c r="F39" s="208">
        <f t="shared" si="6"/>
        <v>0</v>
      </c>
      <c r="G39" s="208">
        <f t="shared" si="6"/>
        <v>-0.004079999998793937</v>
      </c>
      <c r="H39" s="208">
        <f t="shared" si="6"/>
        <v>192</v>
      </c>
      <c r="I39" s="287"/>
      <c r="J39" s="208">
        <f>+J4-J22</f>
        <v>0</v>
      </c>
      <c r="K39" s="208">
        <f>+K4-K22</f>
        <v>-0.004079999998793937</v>
      </c>
    </row>
    <row r="40" spans="3:11" ht="12.75">
      <c r="C40" s="58"/>
      <c r="D40" s="58"/>
      <c r="E40" s="58"/>
      <c r="F40" s="58"/>
      <c r="G40" s="58"/>
      <c r="H40" s="58"/>
      <c r="J40" s="58"/>
      <c r="K40" s="58"/>
    </row>
  </sheetData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80" r:id="rId1"/>
  <headerFooter alignWithMargins="0">
    <oddHeader>&amp;L1/E. számú melléklet&amp;C&amp;"Arial,Félkövér"&amp;12Öregiskola Közösségi Ház és Könyvtár 2012. évi bevételei és kiadásai&amp;R A 2012.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>
    <tabColor indexed="45"/>
    <pageSetUpPr fitToPage="1"/>
  </sheetPr>
  <dimension ref="A1:K82"/>
  <sheetViews>
    <sheetView workbookViewId="0" topLeftCell="A1">
      <pane xSplit="2" ySplit="4" topLeftCell="G5" activePane="bottomRight" state="frozen"/>
      <selection pane="topLeft" activeCell="J1" sqref="J1:K16384"/>
      <selection pane="topRight" activeCell="J1" sqref="J1:K16384"/>
      <selection pane="bottomLeft" activeCell="J1" sqref="J1:K16384"/>
      <selection pane="bottomRight" activeCell="J1" sqref="J1:K16384"/>
    </sheetView>
  </sheetViews>
  <sheetFormatPr defaultColWidth="9.140625" defaultRowHeight="12.75"/>
  <cols>
    <col min="1" max="1" width="5.00390625" style="12" customWidth="1"/>
    <col min="2" max="2" width="54.28125" style="12" customWidth="1"/>
    <col min="3" max="9" width="16.140625" style="12" customWidth="1"/>
    <col min="10" max="11" width="16.140625" style="12" hidden="1" customWidth="1"/>
    <col min="12" max="16384" width="8.8515625" style="12" customWidth="1"/>
  </cols>
  <sheetData>
    <row r="1" spans="1:11" s="147" customFormat="1" ht="39" thickBot="1">
      <c r="A1" s="145" t="s">
        <v>23</v>
      </c>
      <c r="B1" s="146" t="s">
        <v>24</v>
      </c>
      <c r="C1" s="68" t="s">
        <v>174</v>
      </c>
      <c r="D1" s="153" t="s">
        <v>194</v>
      </c>
      <c r="E1" s="225" t="s">
        <v>195</v>
      </c>
      <c r="F1" s="153" t="s">
        <v>200</v>
      </c>
      <c r="G1" s="153" t="s">
        <v>201</v>
      </c>
      <c r="H1" s="272" t="s">
        <v>203</v>
      </c>
      <c r="I1" s="272" t="s">
        <v>204</v>
      </c>
      <c r="J1" s="153" t="s">
        <v>196</v>
      </c>
      <c r="K1" s="153" t="s">
        <v>197</v>
      </c>
    </row>
    <row r="2" spans="1:11" ht="13.5" thickBot="1">
      <c r="A2" s="13"/>
      <c r="B2" s="14"/>
      <c r="C2" s="68"/>
      <c r="D2" s="68"/>
      <c r="E2" s="65"/>
      <c r="F2" s="68"/>
      <c r="G2" s="68"/>
      <c r="H2" s="68"/>
      <c r="I2" s="68"/>
      <c r="J2" s="68"/>
      <c r="K2" s="68"/>
    </row>
    <row r="3" spans="1:11" ht="12.75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</row>
    <row r="4" spans="1:11" ht="13.5" thickBot="1">
      <c r="A4" s="16">
        <v>1</v>
      </c>
      <c r="B4" s="3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</row>
    <row r="5" spans="1:11" ht="13.5" thickBot="1">
      <c r="A5" s="17" t="s">
        <v>27</v>
      </c>
      <c r="B5" s="82" t="s">
        <v>28</v>
      </c>
      <c r="C5" s="80"/>
      <c r="D5" s="80"/>
      <c r="E5" s="80"/>
      <c r="F5" s="80"/>
      <c r="G5" s="80"/>
      <c r="H5" s="80"/>
      <c r="I5" s="80"/>
      <c r="J5" s="80"/>
      <c r="K5" s="80"/>
    </row>
    <row r="6" spans="1:11" ht="13.5" thickBot="1">
      <c r="A6" s="83" t="s">
        <v>29</v>
      </c>
      <c r="B6" s="84" t="s">
        <v>30</v>
      </c>
      <c r="C6" s="85">
        <f>SUM(C7:C11)</f>
        <v>1906</v>
      </c>
      <c r="D6" s="85">
        <f>SUM(D7:D11)</f>
        <v>0</v>
      </c>
      <c r="E6" s="85">
        <f>+C6+D6</f>
        <v>1906</v>
      </c>
      <c r="F6" s="85">
        <f>SUM(F7:F11)</f>
        <v>0</v>
      </c>
      <c r="G6" s="85">
        <f>+E6+F6</f>
        <v>1906</v>
      </c>
      <c r="H6" s="85">
        <f>SUM(H7:H11)</f>
        <v>1125</v>
      </c>
      <c r="I6" s="248">
        <f>+H6/G6</f>
        <v>0.5902413431269675</v>
      </c>
      <c r="J6" s="85">
        <f>SUM(J7:J11)</f>
        <v>0</v>
      </c>
      <c r="K6" s="85">
        <f>+G6+J6</f>
        <v>1906</v>
      </c>
    </row>
    <row r="7" spans="1:11" ht="13.5" thickTop="1">
      <c r="A7" s="18"/>
      <c r="B7" s="19" t="s">
        <v>93</v>
      </c>
      <c r="C7" s="133"/>
      <c r="D7" s="133"/>
      <c r="E7" s="133">
        <f aca="true" t="shared" si="0" ref="E7:E67">+C7+D7</f>
        <v>0</v>
      </c>
      <c r="F7" s="133"/>
      <c r="G7" s="133">
        <f aca="true" t="shared" si="1" ref="G7:G67">+E7+F7</f>
        <v>0</v>
      </c>
      <c r="H7" s="133"/>
      <c r="I7" s="249"/>
      <c r="J7" s="133"/>
      <c r="K7" s="133">
        <f aca="true" t="shared" si="2" ref="K7:K67">+G7+J7</f>
        <v>0</v>
      </c>
    </row>
    <row r="8" spans="1:11" ht="12.75">
      <c r="A8" s="22"/>
      <c r="B8" s="23" t="s">
        <v>94</v>
      </c>
      <c r="C8" s="21">
        <f>+'[1]2.sz. Szakfeladat összesítő'!$L$334</f>
        <v>950</v>
      </c>
      <c r="D8" s="21"/>
      <c r="E8" s="21">
        <f t="shared" si="0"/>
        <v>950</v>
      </c>
      <c r="F8" s="21"/>
      <c r="G8" s="21">
        <f t="shared" si="1"/>
        <v>950</v>
      </c>
      <c r="H8" s="21">
        <v>476</v>
      </c>
      <c r="I8" s="250">
        <f aca="true" t="shared" si="3" ref="I8:I67">+H8/G8</f>
        <v>0.5010526315789474</v>
      </c>
      <c r="J8" s="21"/>
      <c r="K8" s="21">
        <f t="shared" si="2"/>
        <v>950</v>
      </c>
    </row>
    <row r="9" spans="1:11" ht="12.75">
      <c r="A9" s="22"/>
      <c r="B9" s="23" t="s">
        <v>95</v>
      </c>
      <c r="C9" s="21">
        <f>+'[1]2.sz. Szakfeladat összesítő'!$L$339</f>
        <v>551</v>
      </c>
      <c r="D9" s="21"/>
      <c r="E9" s="21">
        <f t="shared" si="0"/>
        <v>551</v>
      </c>
      <c r="F9" s="21"/>
      <c r="G9" s="21">
        <f t="shared" si="1"/>
        <v>551</v>
      </c>
      <c r="H9" s="21">
        <v>408</v>
      </c>
      <c r="I9" s="250">
        <f t="shared" si="3"/>
        <v>0.7404718693284936</v>
      </c>
      <c r="J9" s="21"/>
      <c r="K9" s="21">
        <f t="shared" si="2"/>
        <v>551</v>
      </c>
    </row>
    <row r="10" spans="1:11" ht="12.75">
      <c r="A10" s="22"/>
      <c r="B10" s="24" t="s">
        <v>76</v>
      </c>
      <c r="C10" s="21">
        <f>+'[1]2.sz. Szakfeladat összesítő'!$L$351</f>
        <v>405</v>
      </c>
      <c r="D10" s="21"/>
      <c r="E10" s="21">
        <f t="shared" si="0"/>
        <v>405</v>
      </c>
      <c r="F10" s="21"/>
      <c r="G10" s="21">
        <f t="shared" si="1"/>
        <v>405</v>
      </c>
      <c r="H10" s="21">
        <v>237</v>
      </c>
      <c r="I10" s="250">
        <f t="shared" si="3"/>
        <v>0.5851851851851851</v>
      </c>
      <c r="J10" s="21"/>
      <c r="K10" s="21">
        <f t="shared" si="2"/>
        <v>405</v>
      </c>
    </row>
    <row r="11" spans="1:11" ht="13.5" thickBot="1">
      <c r="A11" s="22"/>
      <c r="B11" s="24" t="s">
        <v>31</v>
      </c>
      <c r="C11" s="21"/>
      <c r="D11" s="21"/>
      <c r="E11" s="21">
        <f t="shared" si="0"/>
        <v>0</v>
      </c>
      <c r="F11" s="21"/>
      <c r="G11" s="21">
        <f t="shared" si="1"/>
        <v>0</v>
      </c>
      <c r="H11" s="21">
        <v>4</v>
      </c>
      <c r="I11" s="250"/>
      <c r="J11" s="21"/>
      <c r="K11" s="21">
        <f t="shared" si="2"/>
        <v>0</v>
      </c>
    </row>
    <row r="12" spans="1:11" ht="13.5" hidden="1" thickBot="1">
      <c r="A12" s="83" t="s">
        <v>32</v>
      </c>
      <c r="B12" s="86" t="s">
        <v>33</v>
      </c>
      <c r="C12" s="87">
        <f>SUM(C13:C17)</f>
        <v>0</v>
      </c>
      <c r="D12" s="87">
        <f>SUM(D13:D17)</f>
        <v>0</v>
      </c>
      <c r="E12" s="87">
        <f t="shared" si="0"/>
        <v>0</v>
      </c>
      <c r="F12" s="87">
        <f>SUM(F13:F17)</f>
        <v>0</v>
      </c>
      <c r="G12" s="87">
        <f t="shared" si="1"/>
        <v>0</v>
      </c>
      <c r="H12" s="87">
        <f>SUM(H13:H17)</f>
        <v>0</v>
      </c>
      <c r="I12" s="251" t="e">
        <f t="shared" si="3"/>
        <v>#DIV/0!</v>
      </c>
      <c r="J12" s="87">
        <f>SUM(J13:J17)</f>
        <v>0</v>
      </c>
      <c r="K12" s="87">
        <f t="shared" si="2"/>
        <v>0</v>
      </c>
    </row>
    <row r="13" spans="1:11" ht="13.5" hidden="1" thickBot="1">
      <c r="A13" s="22"/>
      <c r="B13" s="23" t="s">
        <v>34</v>
      </c>
      <c r="C13" s="21"/>
      <c r="D13" s="21"/>
      <c r="E13" s="21">
        <f t="shared" si="0"/>
        <v>0</v>
      </c>
      <c r="F13" s="21"/>
      <c r="G13" s="21">
        <f t="shared" si="1"/>
        <v>0</v>
      </c>
      <c r="H13" s="21"/>
      <c r="I13" s="250" t="e">
        <f t="shared" si="3"/>
        <v>#DIV/0!</v>
      </c>
      <c r="J13" s="21"/>
      <c r="K13" s="21">
        <f t="shared" si="2"/>
        <v>0</v>
      </c>
    </row>
    <row r="14" spans="1:11" ht="13.5" hidden="1" thickBot="1">
      <c r="A14" s="22"/>
      <c r="B14" s="23" t="s">
        <v>13</v>
      </c>
      <c r="C14" s="133"/>
      <c r="D14" s="133"/>
      <c r="E14" s="133">
        <f t="shared" si="0"/>
        <v>0</v>
      </c>
      <c r="F14" s="133"/>
      <c r="G14" s="133">
        <f t="shared" si="1"/>
        <v>0</v>
      </c>
      <c r="H14" s="133"/>
      <c r="I14" s="249" t="e">
        <f t="shared" si="3"/>
        <v>#DIV/0!</v>
      </c>
      <c r="J14" s="133"/>
      <c r="K14" s="133">
        <f t="shared" si="2"/>
        <v>0</v>
      </c>
    </row>
    <row r="15" spans="1:11" ht="13.5" hidden="1" thickBot="1">
      <c r="A15" s="22"/>
      <c r="B15" s="23" t="s">
        <v>132</v>
      </c>
      <c r="C15" s="133"/>
      <c r="D15" s="133"/>
      <c r="E15" s="133">
        <f t="shared" si="0"/>
        <v>0</v>
      </c>
      <c r="F15" s="133"/>
      <c r="G15" s="133">
        <f t="shared" si="1"/>
        <v>0</v>
      </c>
      <c r="H15" s="133"/>
      <c r="I15" s="249" t="e">
        <f t="shared" si="3"/>
        <v>#DIV/0!</v>
      </c>
      <c r="J15" s="133"/>
      <c r="K15" s="133">
        <f t="shared" si="2"/>
        <v>0</v>
      </c>
    </row>
    <row r="16" spans="1:11" ht="13.5" hidden="1" thickBot="1">
      <c r="A16" s="22"/>
      <c r="B16" s="23" t="s">
        <v>96</v>
      </c>
      <c r="C16" s="133"/>
      <c r="D16" s="133"/>
      <c r="E16" s="133">
        <f t="shared" si="0"/>
        <v>0</v>
      </c>
      <c r="F16" s="133"/>
      <c r="G16" s="133">
        <f t="shared" si="1"/>
        <v>0</v>
      </c>
      <c r="H16" s="133"/>
      <c r="I16" s="249" t="e">
        <f t="shared" si="3"/>
        <v>#DIV/0!</v>
      </c>
      <c r="J16" s="133"/>
      <c r="K16" s="133">
        <f t="shared" si="2"/>
        <v>0</v>
      </c>
    </row>
    <row r="17" spans="1:11" ht="13.5" hidden="1" thickBot="1">
      <c r="A17" s="79"/>
      <c r="B17" s="24" t="s">
        <v>97</v>
      </c>
      <c r="C17" s="134"/>
      <c r="D17" s="134"/>
      <c r="E17" s="134">
        <f t="shared" si="0"/>
        <v>0</v>
      </c>
      <c r="F17" s="134"/>
      <c r="G17" s="134">
        <f t="shared" si="1"/>
        <v>0</v>
      </c>
      <c r="H17" s="134"/>
      <c r="I17" s="252" t="e">
        <f t="shared" si="3"/>
        <v>#DIV/0!</v>
      </c>
      <c r="J17" s="134"/>
      <c r="K17" s="134">
        <f t="shared" si="2"/>
        <v>0</v>
      </c>
    </row>
    <row r="18" spans="1:11" ht="13.5" hidden="1" thickBot="1">
      <c r="A18" s="83" t="s">
        <v>35</v>
      </c>
      <c r="B18" s="84" t="s">
        <v>36</v>
      </c>
      <c r="C18" s="87">
        <f>SUM(C19:C21)</f>
        <v>0</v>
      </c>
      <c r="D18" s="87">
        <f>SUM(D19:D21)</f>
        <v>0</v>
      </c>
      <c r="E18" s="87">
        <f t="shared" si="0"/>
        <v>0</v>
      </c>
      <c r="F18" s="87">
        <f>SUM(F19:F21)</f>
        <v>0</v>
      </c>
      <c r="G18" s="87">
        <f t="shared" si="1"/>
        <v>0</v>
      </c>
      <c r="H18" s="87">
        <f>SUM(H19:H21)</f>
        <v>0</v>
      </c>
      <c r="I18" s="251" t="e">
        <f t="shared" si="3"/>
        <v>#DIV/0!</v>
      </c>
      <c r="J18" s="87">
        <f>SUM(J19:J21)</f>
        <v>0</v>
      </c>
      <c r="K18" s="87">
        <f t="shared" si="2"/>
        <v>0</v>
      </c>
    </row>
    <row r="19" spans="1:11" ht="14.25" hidden="1" thickBot="1" thickTop="1">
      <c r="A19" s="18"/>
      <c r="B19" s="19" t="s">
        <v>15</v>
      </c>
      <c r="C19" s="135"/>
      <c r="D19" s="135"/>
      <c r="E19" s="135">
        <f t="shared" si="0"/>
        <v>0</v>
      </c>
      <c r="F19" s="135"/>
      <c r="G19" s="135">
        <f t="shared" si="1"/>
        <v>0</v>
      </c>
      <c r="H19" s="135"/>
      <c r="I19" s="253" t="e">
        <f t="shared" si="3"/>
        <v>#DIV/0!</v>
      </c>
      <c r="J19" s="135"/>
      <c r="K19" s="135">
        <f t="shared" si="2"/>
        <v>0</v>
      </c>
    </row>
    <row r="20" spans="1:11" ht="13.5" hidden="1" thickBot="1">
      <c r="A20" s="18"/>
      <c r="B20" s="88" t="s">
        <v>98</v>
      </c>
      <c r="C20" s="133"/>
      <c r="D20" s="133"/>
      <c r="E20" s="133">
        <f t="shared" si="0"/>
        <v>0</v>
      </c>
      <c r="F20" s="133"/>
      <c r="G20" s="133">
        <f t="shared" si="1"/>
        <v>0</v>
      </c>
      <c r="H20" s="133"/>
      <c r="I20" s="249" t="e">
        <f t="shared" si="3"/>
        <v>#DIV/0!</v>
      </c>
      <c r="J20" s="133"/>
      <c r="K20" s="133">
        <f t="shared" si="2"/>
        <v>0</v>
      </c>
    </row>
    <row r="21" spans="1:11" ht="13.5" hidden="1" thickBot="1">
      <c r="A21" s="79"/>
      <c r="B21" s="24" t="s">
        <v>17</v>
      </c>
      <c r="C21" s="134"/>
      <c r="D21" s="134"/>
      <c r="E21" s="134">
        <f t="shared" si="0"/>
        <v>0</v>
      </c>
      <c r="F21" s="134"/>
      <c r="G21" s="134">
        <f t="shared" si="1"/>
        <v>0</v>
      </c>
      <c r="H21" s="134"/>
      <c r="I21" s="252" t="e">
        <f t="shared" si="3"/>
        <v>#DIV/0!</v>
      </c>
      <c r="J21" s="134"/>
      <c r="K21" s="134">
        <f t="shared" si="2"/>
        <v>0</v>
      </c>
    </row>
    <row r="22" spans="1:11" ht="13.5" hidden="1" thickBot="1">
      <c r="A22" s="83" t="s">
        <v>37</v>
      </c>
      <c r="B22" s="86" t="s">
        <v>99</v>
      </c>
      <c r="C22" s="89">
        <f>SUM(C23:C29)</f>
        <v>0</v>
      </c>
      <c r="D22" s="89">
        <f>SUM(D23:D29)</f>
        <v>0</v>
      </c>
      <c r="E22" s="89">
        <f t="shared" si="0"/>
        <v>0</v>
      </c>
      <c r="F22" s="89">
        <f>SUM(F23:F29)</f>
        <v>0</v>
      </c>
      <c r="G22" s="89">
        <f t="shared" si="1"/>
        <v>0</v>
      </c>
      <c r="H22" s="89">
        <f>SUM(H23:H29)</f>
        <v>0</v>
      </c>
      <c r="I22" s="254" t="e">
        <f t="shared" si="3"/>
        <v>#DIV/0!</v>
      </c>
      <c r="J22" s="89">
        <f>SUM(J23:J29)</f>
        <v>0</v>
      </c>
      <c r="K22" s="89">
        <f t="shared" si="2"/>
        <v>0</v>
      </c>
    </row>
    <row r="23" spans="1:11" ht="14.25" hidden="1" thickBot="1" thickTop="1">
      <c r="A23" s="26"/>
      <c r="B23" s="19" t="s">
        <v>100</v>
      </c>
      <c r="C23" s="135"/>
      <c r="D23" s="135"/>
      <c r="E23" s="135">
        <f t="shared" si="0"/>
        <v>0</v>
      </c>
      <c r="F23" s="135"/>
      <c r="G23" s="135">
        <f t="shared" si="1"/>
        <v>0</v>
      </c>
      <c r="H23" s="135"/>
      <c r="I23" s="253" t="e">
        <f t="shared" si="3"/>
        <v>#DIV/0!</v>
      </c>
      <c r="J23" s="135"/>
      <c r="K23" s="135">
        <f t="shared" si="2"/>
        <v>0</v>
      </c>
    </row>
    <row r="24" spans="1:11" ht="13.5" hidden="1" thickBot="1">
      <c r="A24" s="27"/>
      <c r="B24" s="23" t="s">
        <v>101</v>
      </c>
      <c r="C24" s="133"/>
      <c r="D24" s="133"/>
      <c r="E24" s="133">
        <f t="shared" si="0"/>
        <v>0</v>
      </c>
      <c r="F24" s="133"/>
      <c r="G24" s="133">
        <f t="shared" si="1"/>
        <v>0</v>
      </c>
      <c r="H24" s="133"/>
      <c r="I24" s="249" t="e">
        <f t="shared" si="3"/>
        <v>#DIV/0!</v>
      </c>
      <c r="J24" s="133"/>
      <c r="K24" s="133">
        <f t="shared" si="2"/>
        <v>0</v>
      </c>
    </row>
    <row r="25" spans="1:11" ht="13.5" hidden="1" thickBot="1">
      <c r="A25" s="27"/>
      <c r="B25" s="22" t="s">
        <v>38</v>
      </c>
      <c r="C25" s="133"/>
      <c r="D25" s="133"/>
      <c r="E25" s="133">
        <f t="shared" si="0"/>
        <v>0</v>
      </c>
      <c r="F25" s="133"/>
      <c r="G25" s="133">
        <f t="shared" si="1"/>
        <v>0</v>
      </c>
      <c r="H25" s="133"/>
      <c r="I25" s="249" t="e">
        <f t="shared" si="3"/>
        <v>#DIV/0!</v>
      </c>
      <c r="J25" s="133"/>
      <c r="K25" s="133">
        <f t="shared" si="2"/>
        <v>0</v>
      </c>
    </row>
    <row r="26" spans="1:11" ht="13.5" hidden="1" thickBot="1">
      <c r="A26" s="148"/>
      <c r="B26" s="28" t="s">
        <v>134</v>
      </c>
      <c r="C26" s="121"/>
      <c r="D26" s="121"/>
      <c r="E26" s="121">
        <f t="shared" si="0"/>
        <v>0</v>
      </c>
      <c r="F26" s="121"/>
      <c r="G26" s="121">
        <f t="shared" si="1"/>
        <v>0</v>
      </c>
      <c r="H26" s="121"/>
      <c r="I26" s="255" t="e">
        <f t="shared" si="3"/>
        <v>#DIV/0!</v>
      </c>
      <c r="J26" s="121"/>
      <c r="K26" s="121">
        <f t="shared" si="2"/>
        <v>0</v>
      </c>
    </row>
    <row r="27" spans="1:11" ht="13.5" hidden="1" thickBot="1">
      <c r="A27" s="148"/>
      <c r="B27" s="28" t="s">
        <v>135</v>
      </c>
      <c r="C27" s="121"/>
      <c r="D27" s="121"/>
      <c r="E27" s="121">
        <f t="shared" si="0"/>
        <v>0</v>
      </c>
      <c r="F27" s="121"/>
      <c r="G27" s="121">
        <f t="shared" si="1"/>
        <v>0</v>
      </c>
      <c r="H27" s="121"/>
      <c r="I27" s="255" t="e">
        <f t="shared" si="3"/>
        <v>#DIV/0!</v>
      </c>
      <c r="J27" s="121"/>
      <c r="K27" s="121">
        <f t="shared" si="2"/>
        <v>0</v>
      </c>
    </row>
    <row r="28" spans="1:11" ht="13.5" hidden="1" thickBot="1">
      <c r="A28" s="148"/>
      <c r="B28" s="28" t="s">
        <v>39</v>
      </c>
      <c r="C28" s="121"/>
      <c r="D28" s="121"/>
      <c r="E28" s="121">
        <f t="shared" si="0"/>
        <v>0</v>
      </c>
      <c r="F28" s="121"/>
      <c r="G28" s="121">
        <f t="shared" si="1"/>
        <v>0</v>
      </c>
      <c r="H28" s="121"/>
      <c r="I28" s="255" t="e">
        <f t="shared" si="3"/>
        <v>#DIV/0!</v>
      </c>
      <c r="J28" s="121"/>
      <c r="K28" s="121">
        <f t="shared" si="2"/>
        <v>0</v>
      </c>
    </row>
    <row r="29" spans="1:11" ht="13.5" hidden="1" thickBot="1">
      <c r="A29" s="25"/>
      <c r="B29" s="5" t="s">
        <v>102</v>
      </c>
      <c r="C29" s="134"/>
      <c r="D29" s="134"/>
      <c r="E29" s="134">
        <f t="shared" si="0"/>
        <v>0</v>
      </c>
      <c r="F29" s="134"/>
      <c r="G29" s="134">
        <f t="shared" si="1"/>
        <v>0</v>
      </c>
      <c r="H29" s="134"/>
      <c r="I29" s="252" t="e">
        <f t="shared" si="3"/>
        <v>#DIV/0!</v>
      </c>
      <c r="J29" s="134"/>
      <c r="K29" s="134">
        <f t="shared" si="2"/>
        <v>0</v>
      </c>
    </row>
    <row r="30" spans="1:11" ht="13.5" hidden="1" thickBot="1">
      <c r="A30" s="83" t="s">
        <v>40</v>
      </c>
      <c r="B30" s="86" t="s">
        <v>103</v>
      </c>
      <c r="C30" s="89">
        <f>SUM(C31:C34)</f>
        <v>0</v>
      </c>
      <c r="D30" s="89">
        <f>SUM(D31:D34)</f>
        <v>0</v>
      </c>
      <c r="E30" s="89">
        <f t="shared" si="0"/>
        <v>0</v>
      </c>
      <c r="F30" s="89">
        <f>SUM(F31:F34)</f>
        <v>0</v>
      </c>
      <c r="G30" s="89">
        <f t="shared" si="1"/>
        <v>0</v>
      </c>
      <c r="H30" s="89">
        <f>SUM(H31:H34)</f>
        <v>0</v>
      </c>
      <c r="I30" s="254" t="e">
        <f t="shared" si="3"/>
        <v>#DIV/0!</v>
      </c>
      <c r="J30" s="89">
        <f>SUM(J31:J34)</f>
        <v>0</v>
      </c>
      <c r="K30" s="89">
        <f t="shared" si="2"/>
        <v>0</v>
      </c>
    </row>
    <row r="31" spans="1:11" ht="14.25" hidden="1" thickBot="1" thickTop="1">
      <c r="A31" s="90"/>
      <c r="B31" s="91" t="s">
        <v>16</v>
      </c>
      <c r="C31" s="133"/>
      <c r="D31" s="133"/>
      <c r="E31" s="133">
        <f t="shared" si="0"/>
        <v>0</v>
      </c>
      <c r="F31" s="133"/>
      <c r="G31" s="133">
        <f t="shared" si="1"/>
        <v>0</v>
      </c>
      <c r="H31" s="133"/>
      <c r="I31" s="249" t="e">
        <f t="shared" si="3"/>
        <v>#DIV/0!</v>
      </c>
      <c r="J31" s="133"/>
      <c r="K31" s="133">
        <f t="shared" si="2"/>
        <v>0</v>
      </c>
    </row>
    <row r="32" spans="1:11" ht="13.5" hidden="1" thickBot="1">
      <c r="A32" s="26"/>
      <c r="B32" s="30" t="s">
        <v>41</v>
      </c>
      <c r="C32" s="21"/>
      <c r="D32" s="21"/>
      <c r="E32" s="21">
        <f t="shared" si="0"/>
        <v>0</v>
      </c>
      <c r="F32" s="21"/>
      <c r="G32" s="21">
        <f t="shared" si="1"/>
        <v>0</v>
      </c>
      <c r="H32" s="21"/>
      <c r="I32" s="250" t="e">
        <f t="shared" si="3"/>
        <v>#DIV/0!</v>
      </c>
      <c r="J32" s="21"/>
      <c r="K32" s="21">
        <f t="shared" si="2"/>
        <v>0</v>
      </c>
    </row>
    <row r="33" spans="1:11" ht="13.5" hidden="1" thickBot="1">
      <c r="A33" s="27"/>
      <c r="B33" s="23" t="s">
        <v>153</v>
      </c>
      <c r="C33" s="31"/>
      <c r="D33" s="31"/>
      <c r="E33" s="31">
        <f t="shared" si="0"/>
        <v>0</v>
      </c>
      <c r="F33" s="31"/>
      <c r="G33" s="31">
        <f t="shared" si="1"/>
        <v>0</v>
      </c>
      <c r="H33" s="31"/>
      <c r="I33" s="256" t="e">
        <f t="shared" si="3"/>
        <v>#DIV/0!</v>
      </c>
      <c r="J33" s="31"/>
      <c r="K33" s="31">
        <f t="shared" si="2"/>
        <v>0</v>
      </c>
    </row>
    <row r="34" spans="1:11" ht="13.5" hidden="1" thickBot="1">
      <c r="A34" s="17"/>
      <c r="B34" s="24" t="s">
        <v>75</v>
      </c>
      <c r="C34" s="78"/>
      <c r="D34" s="78"/>
      <c r="E34" s="78">
        <f t="shared" si="0"/>
        <v>0</v>
      </c>
      <c r="F34" s="78"/>
      <c r="G34" s="78">
        <f t="shared" si="1"/>
        <v>0</v>
      </c>
      <c r="H34" s="78"/>
      <c r="I34" s="257" t="e">
        <f t="shared" si="3"/>
        <v>#DIV/0!</v>
      </c>
      <c r="J34" s="78"/>
      <c r="K34" s="78">
        <f t="shared" si="2"/>
        <v>0</v>
      </c>
    </row>
    <row r="35" spans="1:11" ht="13.5" thickBot="1">
      <c r="A35" s="83" t="s">
        <v>43</v>
      </c>
      <c r="B35" s="86" t="s">
        <v>3</v>
      </c>
      <c r="C35" s="89">
        <f>SUM(C36:C46)</f>
        <v>26016</v>
      </c>
      <c r="D35" s="89">
        <f>SUM(D36:D46)</f>
        <v>208</v>
      </c>
      <c r="E35" s="89">
        <f t="shared" si="0"/>
        <v>26224</v>
      </c>
      <c r="F35" s="89">
        <f>SUM(F36:F46)</f>
        <v>787</v>
      </c>
      <c r="G35" s="89">
        <f t="shared" si="1"/>
        <v>27011</v>
      </c>
      <c r="H35" s="89">
        <f>SUM(H36:H46)</f>
        <v>10208</v>
      </c>
      <c r="I35" s="254">
        <f t="shared" si="3"/>
        <v>0.37792010662322756</v>
      </c>
      <c r="J35" s="89">
        <f>SUM(J36:J46)</f>
        <v>-411</v>
      </c>
      <c r="K35" s="89">
        <f t="shared" si="2"/>
        <v>26600</v>
      </c>
    </row>
    <row r="36" spans="1:11" ht="13.5" hidden="1" thickTop="1">
      <c r="A36" s="26"/>
      <c r="B36" s="23" t="s">
        <v>104</v>
      </c>
      <c r="C36" s="31"/>
      <c r="D36" s="31"/>
      <c r="E36" s="31">
        <f t="shared" si="0"/>
        <v>0</v>
      </c>
      <c r="F36" s="31"/>
      <c r="G36" s="31">
        <f t="shared" si="1"/>
        <v>0</v>
      </c>
      <c r="H36" s="31"/>
      <c r="I36" s="256" t="e">
        <f t="shared" si="3"/>
        <v>#DIV/0!</v>
      </c>
      <c r="J36" s="31"/>
      <c r="K36" s="31">
        <f t="shared" si="2"/>
        <v>0</v>
      </c>
    </row>
    <row r="37" spans="1:11" ht="13.5" hidden="1" thickTop="1">
      <c r="A37" s="26"/>
      <c r="B37" s="23" t="s">
        <v>152</v>
      </c>
      <c r="C37" s="31"/>
      <c r="D37" s="31"/>
      <c r="E37" s="31">
        <f t="shared" si="0"/>
        <v>0</v>
      </c>
      <c r="F37" s="31"/>
      <c r="G37" s="31">
        <f t="shared" si="1"/>
        <v>0</v>
      </c>
      <c r="H37" s="31"/>
      <c r="I37" s="256" t="e">
        <f t="shared" si="3"/>
        <v>#DIV/0!</v>
      </c>
      <c r="J37" s="31"/>
      <c r="K37" s="31">
        <f t="shared" si="2"/>
        <v>0</v>
      </c>
    </row>
    <row r="38" spans="1:11" ht="13.5" hidden="1" thickTop="1">
      <c r="A38" s="26"/>
      <c r="B38" s="23" t="s">
        <v>42</v>
      </c>
      <c r="C38" s="31"/>
      <c r="D38" s="31"/>
      <c r="E38" s="31">
        <f t="shared" si="0"/>
        <v>0</v>
      </c>
      <c r="F38" s="31"/>
      <c r="G38" s="31">
        <f t="shared" si="1"/>
        <v>0</v>
      </c>
      <c r="H38" s="31"/>
      <c r="I38" s="256" t="e">
        <f t="shared" si="3"/>
        <v>#DIV/0!</v>
      </c>
      <c r="J38" s="31"/>
      <c r="K38" s="31">
        <f t="shared" si="2"/>
        <v>0</v>
      </c>
    </row>
    <row r="39" spans="1:11" ht="13.5" thickTop="1">
      <c r="A39" s="26"/>
      <c r="B39" s="23" t="s">
        <v>184</v>
      </c>
      <c r="C39" s="121"/>
      <c r="D39" s="121"/>
      <c r="E39" s="121">
        <f t="shared" si="0"/>
        <v>0</v>
      </c>
      <c r="F39" s="121"/>
      <c r="G39" s="121">
        <f t="shared" si="1"/>
        <v>0</v>
      </c>
      <c r="H39" s="121"/>
      <c r="I39" s="255"/>
      <c r="J39" s="121"/>
      <c r="K39" s="121">
        <f t="shared" si="2"/>
        <v>0</v>
      </c>
    </row>
    <row r="40" spans="1:11" ht="12.75">
      <c r="A40" s="26"/>
      <c r="B40" s="23" t="s">
        <v>185</v>
      </c>
      <c r="C40" s="121">
        <f>25295+405+300+17-1</f>
        <v>26016</v>
      </c>
      <c r="D40" s="121">
        <v>208</v>
      </c>
      <c r="E40" s="121">
        <f t="shared" si="0"/>
        <v>26224</v>
      </c>
      <c r="F40" s="121">
        <f>202+585</f>
        <v>787</v>
      </c>
      <c r="G40" s="121">
        <f t="shared" si="1"/>
        <v>27011</v>
      </c>
      <c r="H40" s="121">
        <v>10208</v>
      </c>
      <c r="I40" s="255">
        <f t="shared" si="3"/>
        <v>0.37792010662322756</v>
      </c>
      <c r="J40" s="121">
        <v>-411</v>
      </c>
      <c r="K40" s="121">
        <f t="shared" si="2"/>
        <v>26600</v>
      </c>
    </row>
    <row r="41" spans="1:11" ht="13.5" thickBot="1">
      <c r="A41" s="27"/>
      <c r="B41" s="23" t="s">
        <v>188</v>
      </c>
      <c r="C41" s="222">
        <f>+'[1]2.sz. Szakfeladat összesítő'!$L$315</f>
        <v>0</v>
      </c>
      <c r="D41" s="222"/>
      <c r="E41" s="222">
        <f t="shared" si="0"/>
        <v>0</v>
      </c>
      <c r="F41" s="222"/>
      <c r="G41" s="222">
        <f t="shared" si="1"/>
        <v>0</v>
      </c>
      <c r="H41" s="222"/>
      <c r="I41" s="258"/>
      <c r="J41" s="222"/>
      <c r="K41" s="222">
        <f t="shared" si="2"/>
        <v>0</v>
      </c>
    </row>
    <row r="42" spans="1:11" ht="13.5" hidden="1" thickBot="1">
      <c r="A42" s="17"/>
      <c r="B42" s="24" t="s">
        <v>105</v>
      </c>
      <c r="C42" s="29"/>
      <c r="D42" s="29"/>
      <c r="E42" s="29">
        <f t="shared" si="0"/>
        <v>0</v>
      </c>
      <c r="F42" s="29"/>
      <c r="G42" s="29">
        <f t="shared" si="1"/>
        <v>0</v>
      </c>
      <c r="H42" s="29"/>
      <c r="I42" s="259" t="e">
        <f t="shared" si="3"/>
        <v>#DIV/0!</v>
      </c>
      <c r="J42" s="29"/>
      <c r="K42" s="29">
        <f t="shared" si="2"/>
        <v>0</v>
      </c>
    </row>
    <row r="43" spans="1:11" ht="13.5" hidden="1" thickBot="1">
      <c r="A43" s="17"/>
      <c r="B43" s="24" t="s">
        <v>133</v>
      </c>
      <c r="C43" s="20"/>
      <c r="D43" s="20"/>
      <c r="E43" s="20">
        <f t="shared" si="0"/>
        <v>0</v>
      </c>
      <c r="F43" s="20"/>
      <c r="G43" s="20">
        <f t="shared" si="1"/>
        <v>0</v>
      </c>
      <c r="H43" s="20"/>
      <c r="I43" s="260" t="e">
        <f t="shared" si="3"/>
        <v>#DIV/0!</v>
      </c>
      <c r="J43" s="20"/>
      <c r="K43" s="20">
        <f t="shared" si="2"/>
        <v>0</v>
      </c>
    </row>
    <row r="44" spans="1:11" ht="13.5" hidden="1" thickBot="1">
      <c r="A44" s="17"/>
      <c r="B44" s="79" t="s">
        <v>106</v>
      </c>
      <c r="C44" s="92"/>
      <c r="D44" s="92"/>
      <c r="E44" s="92">
        <f t="shared" si="0"/>
        <v>0</v>
      </c>
      <c r="F44" s="92"/>
      <c r="G44" s="92">
        <f t="shared" si="1"/>
        <v>0</v>
      </c>
      <c r="H44" s="92"/>
      <c r="I44" s="261" t="e">
        <f t="shared" si="3"/>
        <v>#DIV/0!</v>
      </c>
      <c r="J44" s="92"/>
      <c r="K44" s="92">
        <f t="shared" si="2"/>
        <v>0</v>
      </c>
    </row>
    <row r="45" spans="1:11" ht="13.5" hidden="1" thickBot="1">
      <c r="A45" s="27"/>
      <c r="B45" s="23" t="s">
        <v>107</v>
      </c>
      <c r="C45" s="35"/>
      <c r="D45" s="35"/>
      <c r="E45" s="35">
        <f t="shared" si="0"/>
        <v>0</v>
      </c>
      <c r="F45" s="35"/>
      <c r="G45" s="35">
        <f t="shared" si="1"/>
        <v>0</v>
      </c>
      <c r="H45" s="35"/>
      <c r="I45" s="262" t="e">
        <f t="shared" si="3"/>
        <v>#DIV/0!</v>
      </c>
      <c r="J45" s="35"/>
      <c r="K45" s="35">
        <f t="shared" si="2"/>
        <v>0</v>
      </c>
    </row>
    <row r="46" spans="1:11" ht="13.5" hidden="1" thickBot="1">
      <c r="A46" s="25"/>
      <c r="B46" s="5" t="s">
        <v>136</v>
      </c>
      <c r="C46" s="92"/>
      <c r="D46" s="92"/>
      <c r="E46" s="92">
        <f t="shared" si="0"/>
        <v>0</v>
      </c>
      <c r="F46" s="92"/>
      <c r="G46" s="92">
        <f t="shared" si="1"/>
        <v>0</v>
      </c>
      <c r="H46" s="92"/>
      <c r="I46" s="261" t="e">
        <f t="shared" si="3"/>
        <v>#DIV/0!</v>
      </c>
      <c r="J46" s="92"/>
      <c r="K46" s="92">
        <f t="shared" si="2"/>
        <v>0</v>
      </c>
    </row>
    <row r="47" spans="1:11" ht="13.5" hidden="1" thickBot="1">
      <c r="A47" s="32" t="s">
        <v>44</v>
      </c>
      <c r="B47" s="93" t="s">
        <v>45</v>
      </c>
      <c r="C47" s="33"/>
      <c r="D47" s="33"/>
      <c r="E47" s="33">
        <f t="shared" si="0"/>
        <v>0</v>
      </c>
      <c r="F47" s="33"/>
      <c r="G47" s="33">
        <f t="shared" si="1"/>
        <v>0</v>
      </c>
      <c r="H47" s="33"/>
      <c r="I47" s="263" t="e">
        <f t="shared" si="3"/>
        <v>#DIV/0!</v>
      </c>
      <c r="J47" s="33"/>
      <c r="K47" s="33">
        <f t="shared" si="2"/>
        <v>0</v>
      </c>
    </row>
    <row r="48" spans="1:11" ht="13.5" hidden="1" thickBot="1">
      <c r="A48" s="32" t="s">
        <v>46</v>
      </c>
      <c r="B48" s="94" t="s">
        <v>108</v>
      </c>
      <c r="C48" s="95"/>
      <c r="D48" s="95"/>
      <c r="E48" s="95">
        <f t="shared" si="0"/>
        <v>0</v>
      </c>
      <c r="F48" s="95"/>
      <c r="G48" s="95">
        <f t="shared" si="1"/>
        <v>0</v>
      </c>
      <c r="H48" s="95"/>
      <c r="I48" s="264" t="e">
        <f t="shared" si="3"/>
        <v>#DIV/0!</v>
      </c>
      <c r="J48" s="95"/>
      <c r="K48" s="95">
        <f t="shared" si="2"/>
        <v>0</v>
      </c>
    </row>
    <row r="49" spans="1:11" ht="13.5" thickBot="1">
      <c r="A49" s="96" t="s">
        <v>27</v>
      </c>
      <c r="B49" s="34" t="s">
        <v>47</v>
      </c>
      <c r="C49" s="97">
        <f>C6+C12+C18+C22+C30+C35+C47+C48</f>
        <v>27922</v>
      </c>
      <c r="D49" s="97">
        <f>D6+D12+D18+D22+D30+D35+D47+D48</f>
        <v>208</v>
      </c>
      <c r="E49" s="97">
        <f t="shared" si="0"/>
        <v>28130</v>
      </c>
      <c r="F49" s="97">
        <f>F6+F12+F18+F22+F30+F35+F47+F48</f>
        <v>787</v>
      </c>
      <c r="G49" s="97">
        <f t="shared" si="1"/>
        <v>28917</v>
      </c>
      <c r="H49" s="97">
        <f>H6+H12+H18+H22+H30+H35+H47+H48</f>
        <v>11333</v>
      </c>
      <c r="I49" s="265">
        <f t="shared" si="3"/>
        <v>0.39191479060760104</v>
      </c>
      <c r="J49" s="97">
        <f>J6+J12+J18+J22+J30+J35+J47+J48</f>
        <v>-411</v>
      </c>
      <c r="K49" s="97">
        <f t="shared" si="2"/>
        <v>28506</v>
      </c>
    </row>
    <row r="50" spans="1:11" ht="17.25" customHeight="1" hidden="1">
      <c r="A50" s="26" t="s">
        <v>48</v>
      </c>
      <c r="B50" s="36" t="s">
        <v>49</v>
      </c>
      <c r="C50" s="35"/>
      <c r="D50" s="35"/>
      <c r="E50" s="35">
        <f t="shared" si="0"/>
        <v>0</v>
      </c>
      <c r="F50" s="35"/>
      <c r="G50" s="35">
        <f t="shared" si="1"/>
        <v>0</v>
      </c>
      <c r="H50" s="35"/>
      <c r="I50" s="262" t="e">
        <f t="shared" si="3"/>
        <v>#DIV/0!</v>
      </c>
      <c r="J50" s="35"/>
      <c r="K50" s="35">
        <f t="shared" si="2"/>
        <v>0</v>
      </c>
    </row>
    <row r="51" spans="1:11" ht="12.75" hidden="1">
      <c r="A51" s="26" t="s">
        <v>29</v>
      </c>
      <c r="B51" s="36" t="s">
        <v>109</v>
      </c>
      <c r="C51" s="136"/>
      <c r="D51" s="136"/>
      <c r="E51" s="136">
        <f t="shared" si="0"/>
        <v>0</v>
      </c>
      <c r="F51" s="136"/>
      <c r="G51" s="136">
        <f t="shared" si="1"/>
        <v>0</v>
      </c>
      <c r="H51" s="136"/>
      <c r="I51" s="266" t="e">
        <f t="shared" si="3"/>
        <v>#DIV/0!</v>
      </c>
      <c r="J51" s="136"/>
      <c r="K51" s="136">
        <f t="shared" si="2"/>
        <v>0</v>
      </c>
    </row>
    <row r="52" spans="1:11" ht="12.75" hidden="1">
      <c r="A52" s="27" t="s">
        <v>35</v>
      </c>
      <c r="B52" s="7" t="s">
        <v>14</v>
      </c>
      <c r="C52" s="49"/>
      <c r="D52" s="49"/>
      <c r="E52" s="49">
        <f t="shared" si="0"/>
        <v>0</v>
      </c>
      <c r="F52" s="49"/>
      <c r="G52" s="49">
        <f t="shared" si="1"/>
        <v>0</v>
      </c>
      <c r="H52" s="49"/>
      <c r="I52" s="267" t="e">
        <f t="shared" si="3"/>
        <v>#DIV/0!</v>
      </c>
      <c r="J52" s="49"/>
      <c r="K52" s="49">
        <f t="shared" si="2"/>
        <v>0</v>
      </c>
    </row>
    <row r="53" spans="1:11" ht="12.75" hidden="1">
      <c r="A53" s="17" t="s">
        <v>37</v>
      </c>
      <c r="B53" s="37" t="s">
        <v>50</v>
      </c>
      <c r="C53" s="50"/>
      <c r="D53" s="50"/>
      <c r="E53" s="50">
        <f t="shared" si="0"/>
        <v>0</v>
      </c>
      <c r="F53" s="50"/>
      <c r="G53" s="50">
        <f t="shared" si="1"/>
        <v>0</v>
      </c>
      <c r="H53" s="50"/>
      <c r="I53" s="268" t="e">
        <f t="shared" si="3"/>
        <v>#DIV/0!</v>
      </c>
      <c r="J53" s="50"/>
      <c r="K53" s="50">
        <f t="shared" si="2"/>
        <v>0</v>
      </c>
    </row>
    <row r="54" spans="1:11" ht="12.75" hidden="1">
      <c r="A54" s="17"/>
      <c r="B54" s="98" t="s">
        <v>110</v>
      </c>
      <c r="C54" s="81"/>
      <c r="D54" s="81"/>
      <c r="E54" s="81">
        <f t="shared" si="0"/>
        <v>0</v>
      </c>
      <c r="F54" s="81"/>
      <c r="G54" s="81">
        <f t="shared" si="1"/>
        <v>0</v>
      </c>
      <c r="H54" s="81"/>
      <c r="I54" s="269" t="e">
        <f t="shared" si="3"/>
        <v>#DIV/0!</v>
      </c>
      <c r="J54" s="81"/>
      <c r="K54" s="81">
        <f t="shared" si="2"/>
        <v>0</v>
      </c>
    </row>
    <row r="55" spans="1:11" ht="12.75" hidden="1">
      <c r="A55" s="17"/>
      <c r="B55" s="98" t="s">
        <v>111</v>
      </c>
      <c r="C55" s="81"/>
      <c r="D55" s="81"/>
      <c r="E55" s="81">
        <f t="shared" si="0"/>
        <v>0</v>
      </c>
      <c r="F55" s="81"/>
      <c r="G55" s="81">
        <f t="shared" si="1"/>
        <v>0</v>
      </c>
      <c r="H55" s="81"/>
      <c r="I55" s="269" t="e">
        <f t="shared" si="3"/>
        <v>#DIV/0!</v>
      </c>
      <c r="J55" s="81"/>
      <c r="K55" s="81">
        <f t="shared" si="2"/>
        <v>0</v>
      </c>
    </row>
    <row r="56" spans="1:11" ht="12.75" hidden="1">
      <c r="A56" s="17"/>
      <c r="B56" s="98" t="s">
        <v>112</v>
      </c>
      <c r="C56" s="81"/>
      <c r="D56" s="81"/>
      <c r="E56" s="81">
        <f t="shared" si="0"/>
        <v>0</v>
      </c>
      <c r="F56" s="81"/>
      <c r="G56" s="81">
        <f t="shared" si="1"/>
        <v>0</v>
      </c>
      <c r="H56" s="81"/>
      <c r="I56" s="269" t="e">
        <f t="shared" si="3"/>
        <v>#DIV/0!</v>
      </c>
      <c r="J56" s="81"/>
      <c r="K56" s="81">
        <f t="shared" si="2"/>
        <v>0</v>
      </c>
    </row>
    <row r="57" spans="1:11" ht="12.75" hidden="1">
      <c r="A57" s="17"/>
      <c r="B57" s="98" t="s">
        <v>113</v>
      </c>
      <c r="C57" s="81"/>
      <c r="D57" s="81"/>
      <c r="E57" s="81">
        <f t="shared" si="0"/>
        <v>0</v>
      </c>
      <c r="F57" s="81"/>
      <c r="G57" s="81">
        <f t="shared" si="1"/>
        <v>0</v>
      </c>
      <c r="H57" s="81"/>
      <c r="I57" s="269" t="e">
        <f t="shared" si="3"/>
        <v>#DIV/0!</v>
      </c>
      <c r="J57" s="81"/>
      <c r="K57" s="81">
        <f t="shared" si="2"/>
        <v>0</v>
      </c>
    </row>
    <row r="58" spans="1:11" ht="12.75" hidden="1">
      <c r="A58" s="17" t="s">
        <v>40</v>
      </c>
      <c r="B58" s="98" t="s">
        <v>51</v>
      </c>
      <c r="C58" s="81"/>
      <c r="D58" s="81"/>
      <c r="E58" s="81">
        <f t="shared" si="0"/>
        <v>0</v>
      </c>
      <c r="F58" s="81"/>
      <c r="G58" s="81">
        <f t="shared" si="1"/>
        <v>0</v>
      </c>
      <c r="H58" s="81"/>
      <c r="I58" s="269" t="e">
        <f t="shared" si="3"/>
        <v>#DIV/0!</v>
      </c>
      <c r="J58" s="81"/>
      <c r="K58" s="81">
        <f t="shared" si="2"/>
        <v>0</v>
      </c>
    </row>
    <row r="59" spans="1:11" ht="12.75" hidden="1">
      <c r="A59" s="17" t="s">
        <v>43</v>
      </c>
      <c r="B59" s="98" t="s">
        <v>114</v>
      </c>
      <c r="C59" s="81"/>
      <c r="D59" s="81"/>
      <c r="E59" s="81">
        <f t="shared" si="0"/>
        <v>0</v>
      </c>
      <c r="F59" s="81"/>
      <c r="G59" s="81">
        <f t="shared" si="1"/>
        <v>0</v>
      </c>
      <c r="H59" s="81"/>
      <c r="I59" s="269" t="e">
        <f t="shared" si="3"/>
        <v>#DIV/0!</v>
      </c>
      <c r="J59" s="81"/>
      <c r="K59" s="81">
        <f t="shared" si="2"/>
        <v>0</v>
      </c>
    </row>
    <row r="60" spans="1:11" ht="12.75" hidden="1">
      <c r="A60" s="17"/>
      <c r="B60" s="98" t="s">
        <v>52</v>
      </c>
      <c r="C60" s="81"/>
      <c r="D60" s="81"/>
      <c r="E60" s="81">
        <f t="shared" si="0"/>
        <v>0</v>
      </c>
      <c r="F60" s="81"/>
      <c r="G60" s="81">
        <f t="shared" si="1"/>
        <v>0</v>
      </c>
      <c r="H60" s="81"/>
      <c r="I60" s="269" t="e">
        <f t="shared" si="3"/>
        <v>#DIV/0!</v>
      </c>
      <c r="J60" s="81"/>
      <c r="K60" s="81">
        <f t="shared" si="2"/>
        <v>0</v>
      </c>
    </row>
    <row r="61" spans="1:11" ht="12.75" hidden="1">
      <c r="A61" s="17"/>
      <c r="B61" s="98" t="s">
        <v>92</v>
      </c>
      <c r="C61" s="81"/>
      <c r="D61" s="81"/>
      <c r="E61" s="81">
        <f t="shared" si="0"/>
        <v>0</v>
      </c>
      <c r="F61" s="81"/>
      <c r="G61" s="81">
        <f t="shared" si="1"/>
        <v>0</v>
      </c>
      <c r="H61" s="81"/>
      <c r="I61" s="269" t="e">
        <f t="shared" si="3"/>
        <v>#DIV/0!</v>
      </c>
      <c r="J61" s="81"/>
      <c r="K61" s="81">
        <f t="shared" si="2"/>
        <v>0</v>
      </c>
    </row>
    <row r="62" spans="1:11" ht="12.75" hidden="1">
      <c r="A62" s="17"/>
      <c r="B62" s="98" t="s">
        <v>53</v>
      </c>
      <c r="C62" s="81"/>
      <c r="D62" s="81"/>
      <c r="E62" s="81">
        <f t="shared" si="0"/>
        <v>0</v>
      </c>
      <c r="F62" s="81"/>
      <c r="G62" s="81">
        <f t="shared" si="1"/>
        <v>0</v>
      </c>
      <c r="H62" s="81"/>
      <c r="I62" s="269" t="e">
        <f t="shared" si="3"/>
        <v>#DIV/0!</v>
      </c>
      <c r="J62" s="81"/>
      <c r="K62" s="81">
        <f t="shared" si="2"/>
        <v>0</v>
      </c>
    </row>
    <row r="63" spans="1:11" ht="12.75" hidden="1">
      <c r="A63" s="17"/>
      <c r="B63" s="98" t="s">
        <v>89</v>
      </c>
      <c r="C63" s="81"/>
      <c r="D63" s="81"/>
      <c r="E63" s="81">
        <f t="shared" si="0"/>
        <v>0</v>
      </c>
      <c r="F63" s="81"/>
      <c r="G63" s="81">
        <f t="shared" si="1"/>
        <v>0</v>
      </c>
      <c r="H63" s="81"/>
      <c r="I63" s="269" t="e">
        <f t="shared" si="3"/>
        <v>#DIV/0!</v>
      </c>
      <c r="J63" s="81"/>
      <c r="K63" s="81">
        <f t="shared" si="2"/>
        <v>0</v>
      </c>
    </row>
    <row r="64" spans="1:11" ht="13.5" hidden="1" thickBot="1">
      <c r="A64" s="17"/>
      <c r="B64" s="98" t="s">
        <v>90</v>
      </c>
      <c r="C64" s="81"/>
      <c r="D64" s="81"/>
      <c r="E64" s="81">
        <f t="shared" si="0"/>
        <v>0</v>
      </c>
      <c r="F64" s="81"/>
      <c r="G64" s="81">
        <f t="shared" si="1"/>
        <v>0</v>
      </c>
      <c r="H64" s="81"/>
      <c r="I64" s="269" t="e">
        <f t="shared" si="3"/>
        <v>#DIV/0!</v>
      </c>
      <c r="J64" s="81"/>
      <c r="K64" s="81">
        <f t="shared" si="2"/>
        <v>0</v>
      </c>
    </row>
    <row r="65" spans="1:11" ht="13.5" hidden="1" thickBot="1">
      <c r="A65" s="96" t="s">
        <v>48</v>
      </c>
      <c r="B65" s="34" t="s">
        <v>115</v>
      </c>
      <c r="C65" s="97">
        <f>C51+C52+C53+C59+C58</f>
        <v>0</v>
      </c>
      <c r="D65" s="97">
        <f>D51+D52+D53+D59+D58</f>
        <v>0</v>
      </c>
      <c r="E65" s="97">
        <f t="shared" si="0"/>
        <v>0</v>
      </c>
      <c r="F65" s="97">
        <f>F51+F52+F53+F59+F58</f>
        <v>0</v>
      </c>
      <c r="G65" s="97">
        <f t="shared" si="1"/>
        <v>0</v>
      </c>
      <c r="H65" s="97">
        <f>H51+H52+H53+H59+H58</f>
        <v>0</v>
      </c>
      <c r="I65" s="265" t="e">
        <f t="shared" si="3"/>
        <v>#DIV/0!</v>
      </c>
      <c r="J65" s="97">
        <f>J51+J52+J53+J59+J58</f>
        <v>0</v>
      </c>
      <c r="K65" s="97">
        <f t="shared" si="2"/>
        <v>0</v>
      </c>
    </row>
    <row r="66" spans="1:11" ht="12.75">
      <c r="A66" s="99" t="s">
        <v>54</v>
      </c>
      <c r="B66" s="100" t="s">
        <v>116</v>
      </c>
      <c r="C66" s="101"/>
      <c r="D66" s="101"/>
      <c r="E66" s="101">
        <f t="shared" si="0"/>
        <v>0</v>
      </c>
      <c r="F66" s="101"/>
      <c r="G66" s="101">
        <f t="shared" si="1"/>
        <v>0</v>
      </c>
      <c r="H66" s="101"/>
      <c r="I66" s="270"/>
      <c r="J66" s="101"/>
      <c r="K66" s="101">
        <f t="shared" si="2"/>
        <v>0</v>
      </c>
    </row>
    <row r="67" spans="1:11" ht="13.5" thickBot="1">
      <c r="A67" s="39" t="s">
        <v>55</v>
      </c>
      <c r="B67" s="40" t="s">
        <v>117</v>
      </c>
      <c r="C67" s="41">
        <f>C49+C65+C66</f>
        <v>27922</v>
      </c>
      <c r="D67" s="41">
        <f>D49+D65+D66</f>
        <v>208</v>
      </c>
      <c r="E67" s="41">
        <f t="shared" si="0"/>
        <v>28130</v>
      </c>
      <c r="F67" s="41">
        <f>F49+F65+F66</f>
        <v>787</v>
      </c>
      <c r="G67" s="41">
        <f t="shared" si="1"/>
        <v>28917</v>
      </c>
      <c r="H67" s="41">
        <f>H49+H65+H66</f>
        <v>11333</v>
      </c>
      <c r="I67" s="271">
        <f t="shared" si="3"/>
        <v>0.39191479060760104</v>
      </c>
      <c r="J67" s="41">
        <f>J49+J65+J66</f>
        <v>-411</v>
      </c>
      <c r="K67" s="41">
        <f t="shared" si="2"/>
        <v>28506</v>
      </c>
    </row>
    <row r="68" spans="3:11" ht="12.75">
      <c r="C68" s="77"/>
      <c r="D68" s="77"/>
      <c r="E68" s="77"/>
      <c r="F68" s="77"/>
      <c r="G68" s="77"/>
      <c r="H68" s="77"/>
      <c r="I68" s="77"/>
      <c r="J68" s="77"/>
      <c r="K68" s="77"/>
    </row>
    <row r="69" spans="3:11" ht="12.75">
      <c r="C69" s="42"/>
      <c r="D69" s="42"/>
      <c r="E69" s="42"/>
      <c r="F69" s="42"/>
      <c r="G69" s="42"/>
      <c r="H69" s="42"/>
      <c r="I69" s="42"/>
      <c r="J69" s="42"/>
      <c r="K69" s="42"/>
    </row>
    <row r="70" spans="3:11" ht="12.75">
      <c r="C70" s="42"/>
      <c r="D70" s="42"/>
      <c r="E70" s="42"/>
      <c r="F70" s="42"/>
      <c r="G70" s="42"/>
      <c r="H70" s="42"/>
      <c r="I70" s="42"/>
      <c r="J70" s="42"/>
      <c r="K70" s="42"/>
    </row>
    <row r="76" spans="3:11" ht="12.75">
      <c r="C76" s="38"/>
      <c r="D76" s="38"/>
      <c r="E76" s="38"/>
      <c r="F76" s="38"/>
      <c r="G76" s="38"/>
      <c r="H76" s="38"/>
      <c r="I76" s="38"/>
      <c r="J76" s="38"/>
      <c r="K76" s="38"/>
    </row>
    <row r="77" spans="3:11" ht="12.75">
      <c r="C77" s="38"/>
      <c r="D77" s="38"/>
      <c r="E77" s="38"/>
      <c r="F77" s="38"/>
      <c r="G77" s="38"/>
      <c r="H77" s="38"/>
      <c r="I77" s="38"/>
      <c r="J77" s="38"/>
      <c r="K77" s="38"/>
    </row>
    <row r="78" spans="3:11" ht="12.75">
      <c r="C78" s="38"/>
      <c r="D78" s="38"/>
      <c r="E78" s="38"/>
      <c r="F78" s="38"/>
      <c r="G78" s="38"/>
      <c r="H78" s="38"/>
      <c r="I78" s="38"/>
      <c r="J78" s="38"/>
      <c r="K78" s="38"/>
    </row>
    <row r="79" spans="3:11" ht="12.75">
      <c r="C79" s="38"/>
      <c r="D79" s="38"/>
      <c r="E79" s="38"/>
      <c r="F79" s="38"/>
      <c r="G79" s="38"/>
      <c r="H79" s="38"/>
      <c r="I79" s="38"/>
      <c r="J79" s="38"/>
      <c r="K79" s="38"/>
    </row>
    <row r="80" spans="3:11" ht="12.75">
      <c r="C80" s="38"/>
      <c r="D80" s="38"/>
      <c r="E80" s="38"/>
      <c r="F80" s="38"/>
      <c r="G80" s="38"/>
      <c r="H80" s="38"/>
      <c r="I80" s="38"/>
      <c r="J80" s="38"/>
      <c r="K80" s="38"/>
    </row>
    <row r="81" spans="3:11" ht="12.75">
      <c r="C81" s="38"/>
      <c r="D81" s="38"/>
      <c r="E81" s="38"/>
      <c r="F81" s="38"/>
      <c r="G81" s="38"/>
      <c r="H81" s="38"/>
      <c r="I81" s="38"/>
      <c r="J81" s="38"/>
      <c r="K81" s="38"/>
    </row>
    <row r="82" spans="3:11" ht="12.75">
      <c r="C82" s="38"/>
      <c r="D82" s="38"/>
      <c r="E82" s="38"/>
      <c r="F82" s="38"/>
      <c r="G82" s="38"/>
      <c r="H82" s="38"/>
      <c r="I82" s="38"/>
      <c r="J82" s="38"/>
      <c r="K82" s="38"/>
    </row>
  </sheetData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600" verticalDpi="600" orientation="landscape" paperSize="9" scale="84" r:id="rId1"/>
  <headerFooter alignWithMargins="0">
    <oddHeader>&amp;L
2/E.sz.melléklet&amp;C&amp;"Arial,Félkövér"&amp;12Öregiskola Közösségi Ház és Könyvtár
2012.évi bevételei forrásonként&amp;R
adatok eFt-ban</oddHeader>
    <oddFooter>&amp;L&amp;8&amp;D&amp;C&amp;P&amp;R&amp;F</oddFooter>
  </headerFooter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>
    <tabColor indexed="45"/>
    <pageSetUpPr fitToPage="1"/>
  </sheetPr>
  <dimension ref="A2:J35"/>
  <sheetViews>
    <sheetView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123" bestFit="1" customWidth="1"/>
    <col min="9" max="16384" width="9.140625" style="1" customWidth="1"/>
  </cols>
  <sheetData>
    <row r="1" ht="13.5" thickBot="1"/>
    <row r="2" spans="1:8" s="152" customFormat="1" ht="39" thickBot="1">
      <c r="A2" s="149"/>
      <c r="B2" s="150"/>
      <c r="C2" s="68" t="s">
        <v>139</v>
      </c>
      <c r="D2" s="68" t="s">
        <v>140</v>
      </c>
      <c r="E2" s="68" t="s">
        <v>148</v>
      </c>
      <c r="F2" s="68" t="s">
        <v>146</v>
      </c>
      <c r="G2" s="68" t="s">
        <v>147</v>
      </c>
      <c r="H2" s="151" t="s">
        <v>25</v>
      </c>
    </row>
    <row r="3" spans="1:8" ht="31.5" customHeight="1" thickBot="1">
      <c r="A3" s="64" t="s">
        <v>11</v>
      </c>
      <c r="B3" s="59" t="s">
        <v>7</v>
      </c>
      <c r="C3" s="103" t="s">
        <v>87</v>
      </c>
      <c r="D3" s="103" t="s">
        <v>87</v>
      </c>
      <c r="E3" s="103" t="s">
        <v>87</v>
      </c>
      <c r="F3" s="103" t="s">
        <v>87</v>
      </c>
      <c r="G3" s="103" t="s">
        <v>87</v>
      </c>
      <c r="H3" s="122" t="s">
        <v>26</v>
      </c>
    </row>
    <row r="4" spans="1:8" ht="12.75">
      <c r="A4" s="4"/>
      <c r="B4" s="110" t="s">
        <v>18</v>
      </c>
      <c r="C4" s="117"/>
      <c r="D4" s="117"/>
      <c r="E4" s="117"/>
      <c r="F4" s="117"/>
      <c r="G4" s="117"/>
      <c r="H4" s="124"/>
    </row>
    <row r="5" spans="1:9" ht="12.75">
      <c r="A5" s="4">
        <v>1</v>
      </c>
      <c r="B5" s="111" t="s">
        <v>19</v>
      </c>
      <c r="C5" s="104">
        <v>173107</v>
      </c>
      <c r="D5" s="104">
        <v>0</v>
      </c>
      <c r="E5" s="104">
        <f>+C5+D5</f>
        <v>173107</v>
      </c>
      <c r="F5" s="104">
        <f aca="true" t="shared" si="0" ref="F5:F11">+G5-E5</f>
        <v>0</v>
      </c>
      <c r="G5" s="104">
        <v>173107</v>
      </c>
      <c r="H5" s="125">
        <f aca="true" t="shared" si="1" ref="H5:H14">+G5/E5</f>
        <v>1</v>
      </c>
      <c r="I5" s="132"/>
    </row>
    <row r="6" spans="1:9" ht="12.75">
      <c r="A6" s="4">
        <v>2</v>
      </c>
      <c r="B6" s="111" t="s">
        <v>127</v>
      </c>
      <c r="C6" s="105">
        <f>61200</f>
        <v>61200</v>
      </c>
      <c r="D6" s="105">
        <v>0</v>
      </c>
      <c r="E6" s="104">
        <f aca="true" t="shared" si="2" ref="E6:E11">+C6+D6</f>
        <v>61200</v>
      </c>
      <c r="F6" s="105">
        <f t="shared" si="0"/>
        <v>0</v>
      </c>
      <c r="G6" s="105">
        <f>61200</f>
        <v>61200</v>
      </c>
      <c r="H6" s="125">
        <f t="shared" si="1"/>
        <v>1</v>
      </c>
      <c r="I6" s="132"/>
    </row>
    <row r="7" spans="1:9" ht="12.75">
      <c r="A7" s="4">
        <v>4</v>
      </c>
      <c r="B7" s="6" t="s">
        <v>83</v>
      </c>
      <c r="C7" s="106">
        <f>31285</f>
        <v>31285</v>
      </c>
      <c r="D7" s="106">
        <v>0</v>
      </c>
      <c r="E7" s="104">
        <f t="shared" si="2"/>
        <v>31285</v>
      </c>
      <c r="F7" s="106">
        <f t="shared" si="0"/>
        <v>0</v>
      </c>
      <c r="G7" s="106">
        <f>31285</f>
        <v>31285</v>
      </c>
      <c r="H7" s="125">
        <f t="shared" si="1"/>
        <v>1</v>
      </c>
      <c r="I7" s="132"/>
    </row>
    <row r="8" spans="1:9" ht="12.75">
      <c r="A8" s="4">
        <v>5</v>
      </c>
      <c r="B8" s="5" t="s">
        <v>20</v>
      </c>
      <c r="C8" s="104">
        <f>8000</f>
        <v>8000</v>
      </c>
      <c r="D8" s="104">
        <v>4000</v>
      </c>
      <c r="E8" s="104">
        <f t="shared" si="2"/>
        <v>12000</v>
      </c>
      <c r="F8" s="104">
        <f t="shared" si="0"/>
        <v>0</v>
      </c>
      <c r="G8" s="104">
        <f>15000*0.8</f>
        <v>12000</v>
      </c>
      <c r="H8" s="125">
        <f t="shared" si="1"/>
        <v>1</v>
      </c>
      <c r="I8" s="132"/>
    </row>
    <row r="9" spans="1:9" ht="12.75">
      <c r="A9" s="4">
        <v>6</v>
      </c>
      <c r="B9" s="71" t="s">
        <v>141</v>
      </c>
      <c r="C9" s="104"/>
      <c r="D9" s="104">
        <v>10000</v>
      </c>
      <c r="E9" s="104">
        <f t="shared" si="2"/>
        <v>10000</v>
      </c>
      <c r="F9" s="104">
        <f t="shared" si="0"/>
        <v>0</v>
      </c>
      <c r="G9" s="104">
        <f>12500*0.8</f>
        <v>10000</v>
      </c>
      <c r="H9" s="125">
        <f t="shared" si="1"/>
        <v>1</v>
      </c>
      <c r="I9" s="132"/>
    </row>
    <row r="10" spans="1:9" ht="12.75">
      <c r="A10" s="4">
        <v>7</v>
      </c>
      <c r="B10" s="137" t="s">
        <v>142</v>
      </c>
      <c r="C10" s="104"/>
      <c r="D10" s="104">
        <v>12960</v>
      </c>
      <c r="E10" s="104">
        <f t="shared" si="2"/>
        <v>12960</v>
      </c>
      <c r="F10" s="104">
        <f t="shared" si="0"/>
        <v>0</v>
      </c>
      <c r="G10" s="104">
        <f>16200*0.8</f>
        <v>12960</v>
      </c>
      <c r="H10" s="125">
        <f t="shared" si="1"/>
        <v>1</v>
      </c>
      <c r="I10" s="132"/>
    </row>
    <row r="11" spans="1:9" s="10" customFormat="1" ht="12.75">
      <c r="A11" s="8">
        <v>8</v>
      </c>
      <c r="B11" s="143" t="s">
        <v>143</v>
      </c>
      <c r="C11" s="104">
        <f>173107*0.25+61200*0.25+31285*0.25+8000*0.25</f>
        <v>68398</v>
      </c>
      <c r="D11" s="104">
        <v>6740</v>
      </c>
      <c r="E11" s="104">
        <f t="shared" si="2"/>
        <v>75138</v>
      </c>
      <c r="F11" s="104">
        <f t="shared" si="0"/>
        <v>0</v>
      </c>
      <c r="G11" s="104">
        <f>173107*0.25+61200*0.25+31285*0.25+12000*0.25+16200*0.2+12500*0.2</f>
        <v>75138</v>
      </c>
      <c r="H11" s="144">
        <f t="shared" si="1"/>
        <v>1</v>
      </c>
      <c r="I11" s="120"/>
    </row>
    <row r="12" spans="1:10" ht="12.75">
      <c r="A12" s="61">
        <v>9</v>
      </c>
      <c r="B12" s="112" t="s">
        <v>84</v>
      </c>
      <c r="C12" s="11">
        <f>SUM(C5:C11)</f>
        <v>341990</v>
      </c>
      <c r="D12" s="11">
        <f>SUM(D5:D11)</f>
        <v>33700</v>
      </c>
      <c r="E12" s="11">
        <f>SUM(E5:E11)</f>
        <v>375690</v>
      </c>
      <c r="F12" s="11">
        <f>SUM(F5:F11)</f>
        <v>0</v>
      </c>
      <c r="G12" s="11">
        <f>SUM(G5:G11)</f>
        <v>375690</v>
      </c>
      <c r="H12" s="126">
        <f t="shared" si="1"/>
        <v>1</v>
      </c>
      <c r="I12" s="132"/>
      <c r="J12" s="132"/>
    </row>
    <row r="13" spans="1:9" s="10" customFormat="1" ht="12.75">
      <c r="A13" s="62">
        <v>10</v>
      </c>
      <c r="B13" s="138" t="s">
        <v>145</v>
      </c>
      <c r="C13" s="11"/>
      <c r="D13" s="11">
        <v>45778</v>
      </c>
      <c r="E13" s="11">
        <f>+C13+D13</f>
        <v>45778</v>
      </c>
      <c r="F13" s="11">
        <f aca="true" t="shared" si="3" ref="F13:F32">+G13-E13</f>
        <v>-0.39999999999417923</v>
      </c>
      <c r="G13" s="11">
        <f>57222*0.8</f>
        <v>45777.600000000006</v>
      </c>
      <c r="H13" s="127">
        <f t="shared" si="1"/>
        <v>0.9999912621783391</v>
      </c>
      <c r="I13" s="120"/>
    </row>
    <row r="14" spans="1:9" s="10" customFormat="1" ht="12.75">
      <c r="A14" s="139"/>
      <c r="B14" s="140" t="s">
        <v>144</v>
      </c>
      <c r="C14" s="69"/>
      <c r="D14" s="69">
        <v>11444.4</v>
      </c>
      <c r="E14" s="69">
        <f>+C14+D14</f>
        <v>11444.4</v>
      </c>
      <c r="F14" s="69">
        <f t="shared" si="3"/>
        <v>0</v>
      </c>
      <c r="G14" s="69">
        <f>57222*0.2</f>
        <v>11444.400000000001</v>
      </c>
      <c r="H14" s="127">
        <f t="shared" si="1"/>
        <v>1.0000000000000002</v>
      </c>
      <c r="I14" s="120"/>
    </row>
    <row r="15" spans="1:9" s="10" customFormat="1" ht="12.75">
      <c r="A15" s="8"/>
      <c r="B15" s="109" t="s">
        <v>21</v>
      </c>
      <c r="C15" s="69"/>
      <c r="D15" s="69">
        <v>0</v>
      </c>
      <c r="E15" s="69"/>
      <c r="F15" s="69">
        <f t="shared" si="3"/>
        <v>0</v>
      </c>
      <c r="G15" s="69"/>
      <c r="H15" s="127"/>
      <c r="I15" s="132"/>
    </row>
    <row r="16" spans="1:9" s="10" customFormat="1" ht="12.75">
      <c r="A16" s="8">
        <v>11</v>
      </c>
      <c r="B16" s="108" t="s">
        <v>1</v>
      </c>
      <c r="C16" s="9">
        <v>3000</v>
      </c>
      <c r="D16" s="9">
        <v>0</v>
      </c>
      <c r="E16" s="104">
        <f>+C16+D16</f>
        <v>3000</v>
      </c>
      <c r="F16" s="9">
        <f t="shared" si="3"/>
        <v>0</v>
      </c>
      <c r="G16" s="9">
        <v>3000</v>
      </c>
      <c r="H16" s="127">
        <f aca="true" t="shared" si="4" ref="H16:H24">+G16/E16</f>
        <v>1</v>
      </c>
      <c r="I16" s="132"/>
    </row>
    <row r="17" spans="1:9" s="10" customFormat="1" ht="12.75">
      <c r="A17" s="8">
        <v>12</v>
      </c>
      <c r="B17" s="141" t="s">
        <v>128</v>
      </c>
      <c r="C17" s="9">
        <v>80000</v>
      </c>
      <c r="D17" s="9">
        <v>0</v>
      </c>
      <c r="E17" s="104">
        <f>+C17+D17</f>
        <v>80000</v>
      </c>
      <c r="F17" s="9">
        <f t="shared" si="3"/>
        <v>0</v>
      </c>
      <c r="G17" s="9">
        <v>80000</v>
      </c>
      <c r="H17" s="127">
        <f t="shared" si="4"/>
        <v>1</v>
      </c>
      <c r="I17" s="120"/>
    </row>
    <row r="18" spans="1:9" s="10" customFormat="1" ht="12.75">
      <c r="A18" s="8">
        <v>13</v>
      </c>
      <c r="B18" s="113" t="s">
        <v>129</v>
      </c>
      <c r="C18" s="9">
        <v>65057</v>
      </c>
      <c r="D18" s="9">
        <v>0</v>
      </c>
      <c r="E18" s="104">
        <f>+C18+D18</f>
        <v>65057</v>
      </c>
      <c r="F18" s="9">
        <f t="shared" si="3"/>
        <v>0</v>
      </c>
      <c r="G18" s="9">
        <v>65057</v>
      </c>
      <c r="H18" s="127">
        <f t="shared" si="4"/>
        <v>1</v>
      </c>
      <c r="I18" s="120"/>
    </row>
    <row r="19" spans="1:9" ht="12.75">
      <c r="A19" s="8">
        <v>14</v>
      </c>
      <c r="B19" s="114" t="s">
        <v>150</v>
      </c>
      <c r="C19" s="9"/>
      <c r="D19" s="9"/>
      <c r="E19" s="9"/>
      <c r="F19" s="9">
        <v>10000</v>
      </c>
      <c r="G19" s="104">
        <f>+E19+F19</f>
        <v>10000</v>
      </c>
      <c r="H19" s="125"/>
      <c r="I19" s="132"/>
    </row>
    <row r="20" spans="1:9" ht="12.75">
      <c r="A20" s="8">
        <v>15</v>
      </c>
      <c r="B20" s="114" t="s">
        <v>149</v>
      </c>
      <c r="C20" s="9"/>
      <c r="D20" s="9"/>
      <c r="E20" s="9"/>
      <c r="F20" s="9">
        <v>15000</v>
      </c>
      <c r="G20" s="104">
        <f>+E20+F20</f>
        <v>15000</v>
      </c>
      <c r="H20" s="125"/>
      <c r="I20" s="132"/>
    </row>
    <row r="21" spans="1:9" s="10" customFormat="1" ht="12.75">
      <c r="A21" s="8">
        <v>16</v>
      </c>
      <c r="B21" s="113" t="s">
        <v>130</v>
      </c>
      <c r="C21" s="9">
        <v>103245</v>
      </c>
      <c r="D21" s="9">
        <v>0</v>
      </c>
      <c r="E21" s="104">
        <f>+C21+D21</f>
        <v>103245</v>
      </c>
      <c r="F21" s="9">
        <f t="shared" si="3"/>
        <v>0</v>
      </c>
      <c r="G21" s="9">
        <v>103245</v>
      </c>
      <c r="H21" s="127">
        <f t="shared" si="4"/>
        <v>1</v>
      </c>
      <c r="I21" s="120"/>
    </row>
    <row r="22" spans="1:9" s="10" customFormat="1" ht="12.75">
      <c r="A22" s="8">
        <v>17</v>
      </c>
      <c r="B22" s="142" t="s">
        <v>131</v>
      </c>
      <c r="C22" s="9">
        <v>1200</v>
      </c>
      <c r="D22" s="9">
        <v>0</v>
      </c>
      <c r="E22" s="104">
        <f>+C22+D22</f>
        <v>1200</v>
      </c>
      <c r="F22" s="9">
        <f t="shared" si="3"/>
        <v>0</v>
      </c>
      <c r="G22" s="9">
        <v>1200</v>
      </c>
      <c r="H22" s="127">
        <f t="shared" si="4"/>
        <v>1</v>
      </c>
      <c r="I22" s="120"/>
    </row>
    <row r="23" spans="1:9" ht="12.75">
      <c r="A23" s="8">
        <v>18</v>
      </c>
      <c r="B23" s="115" t="s">
        <v>151</v>
      </c>
      <c r="C23" s="9"/>
      <c r="D23" s="9"/>
      <c r="E23" s="9"/>
      <c r="F23" s="9">
        <v>137060</v>
      </c>
      <c r="G23" s="104">
        <f>+E23+F23</f>
        <v>137060</v>
      </c>
      <c r="H23" s="125"/>
      <c r="I23" s="132"/>
    </row>
    <row r="24" spans="1:9" ht="18" customHeight="1" thickBot="1">
      <c r="A24" s="62">
        <v>19</v>
      </c>
      <c r="B24" s="116" t="s">
        <v>2</v>
      </c>
      <c r="C24" s="118">
        <f>SUM(C16:C22)</f>
        <v>252502</v>
      </c>
      <c r="D24" s="118">
        <v>0</v>
      </c>
      <c r="E24" s="118">
        <f>SUM(E16:E22)</f>
        <v>252502</v>
      </c>
      <c r="F24" s="118">
        <f>SUM(F16:F22)</f>
        <v>25000</v>
      </c>
      <c r="G24" s="118">
        <f>SUM(G16:G23)</f>
        <v>414562</v>
      </c>
      <c r="H24" s="128">
        <f t="shared" si="4"/>
        <v>1.6418166984815963</v>
      </c>
      <c r="I24" s="132"/>
    </row>
    <row r="25" spans="1:9" ht="22.5" customHeight="1" hidden="1">
      <c r="A25" s="4"/>
      <c r="B25" s="74" t="s">
        <v>22</v>
      </c>
      <c r="C25" s="69"/>
      <c r="D25" s="69">
        <f aca="true" t="shared" si="5" ref="D25:D31">+E25-C25</f>
        <v>0</v>
      </c>
      <c r="E25" s="69"/>
      <c r="F25" s="69">
        <f t="shared" si="3"/>
        <v>0</v>
      </c>
      <c r="G25" s="69"/>
      <c r="H25" s="129" t="e">
        <f aca="true" t="shared" si="6" ref="H25:H31">+E25/C25</f>
        <v>#DIV/0!</v>
      </c>
      <c r="I25" s="132"/>
    </row>
    <row r="26" spans="1:9" ht="13.5" hidden="1" thickBot="1">
      <c r="A26" s="4">
        <v>19</v>
      </c>
      <c r="B26" s="71" t="s">
        <v>80</v>
      </c>
      <c r="C26" s="69"/>
      <c r="D26" s="69">
        <f t="shared" si="5"/>
        <v>0</v>
      </c>
      <c r="E26" s="69"/>
      <c r="F26" s="69">
        <f t="shared" si="3"/>
        <v>0</v>
      </c>
      <c r="G26" s="69"/>
      <c r="H26" s="129" t="e">
        <f t="shared" si="6"/>
        <v>#DIV/0!</v>
      </c>
      <c r="I26" s="132"/>
    </row>
    <row r="27" spans="1:9" s="10" customFormat="1" ht="13.5" hidden="1" thickBot="1">
      <c r="A27" s="8">
        <v>20</v>
      </c>
      <c r="B27" s="73" t="s">
        <v>81</v>
      </c>
      <c r="C27" s="9"/>
      <c r="D27" s="9">
        <f t="shared" si="5"/>
        <v>0</v>
      </c>
      <c r="E27" s="9"/>
      <c r="F27" s="9">
        <f t="shared" si="3"/>
        <v>0</v>
      </c>
      <c r="G27" s="9"/>
      <c r="H27" s="127" t="e">
        <f t="shared" si="6"/>
        <v>#DIV/0!</v>
      </c>
      <c r="I27" s="132"/>
    </row>
    <row r="28" spans="1:9" s="10" customFormat="1" ht="13.5" hidden="1" thickBot="1">
      <c r="A28" s="8">
        <v>21</v>
      </c>
      <c r="B28" s="73" t="s">
        <v>79</v>
      </c>
      <c r="C28" s="9"/>
      <c r="D28" s="9">
        <f t="shared" si="5"/>
        <v>0</v>
      </c>
      <c r="E28" s="9"/>
      <c r="F28" s="9">
        <f t="shared" si="3"/>
        <v>0</v>
      </c>
      <c r="G28" s="9"/>
      <c r="H28" s="127" t="e">
        <f t="shared" si="6"/>
        <v>#DIV/0!</v>
      </c>
      <c r="I28" s="132"/>
    </row>
    <row r="29" spans="1:9" s="10" customFormat="1" ht="13.5" hidden="1" thickBot="1">
      <c r="A29" s="8">
        <v>22</v>
      </c>
      <c r="B29" s="73" t="s">
        <v>86</v>
      </c>
      <c r="C29" s="9"/>
      <c r="D29" s="9">
        <f t="shared" si="5"/>
        <v>0</v>
      </c>
      <c r="E29" s="9"/>
      <c r="F29" s="9">
        <f t="shared" si="3"/>
        <v>0</v>
      </c>
      <c r="G29" s="9"/>
      <c r="H29" s="127" t="e">
        <f t="shared" si="6"/>
        <v>#DIV/0!</v>
      </c>
      <c r="I29" s="132"/>
    </row>
    <row r="30" spans="1:9" ht="28.5" customHeight="1" hidden="1">
      <c r="A30" s="62">
        <v>23</v>
      </c>
      <c r="B30" s="72" t="s">
        <v>85</v>
      </c>
      <c r="C30" s="11">
        <f>SUM(C26:C29)</f>
        <v>0</v>
      </c>
      <c r="D30" s="11">
        <f t="shared" si="5"/>
        <v>0</v>
      </c>
      <c r="E30" s="11">
        <f>SUM(E26:E29)</f>
        <v>0</v>
      </c>
      <c r="F30" s="11">
        <f t="shared" si="3"/>
        <v>0</v>
      </c>
      <c r="G30" s="11">
        <f>SUM(G26:G29)</f>
        <v>0</v>
      </c>
      <c r="H30" s="126" t="e">
        <f t="shared" si="6"/>
        <v>#DIV/0!</v>
      </c>
      <c r="I30" s="132"/>
    </row>
    <row r="31" spans="1:9" s="10" customFormat="1" ht="24" customHeight="1" hidden="1" thickBot="1">
      <c r="A31" s="67">
        <v>24</v>
      </c>
      <c r="B31" s="75" t="s">
        <v>78</v>
      </c>
      <c r="C31" s="70"/>
      <c r="D31" s="70">
        <f t="shared" si="5"/>
        <v>0</v>
      </c>
      <c r="E31" s="70"/>
      <c r="F31" s="70">
        <f t="shared" si="3"/>
        <v>0</v>
      </c>
      <c r="G31" s="70"/>
      <c r="H31" s="130" t="e">
        <f t="shared" si="6"/>
        <v>#DIV/0!</v>
      </c>
      <c r="I31" s="132"/>
    </row>
    <row r="32" spans="1:9" ht="31.5" customHeight="1" thickBot="1">
      <c r="A32" s="2"/>
      <c r="B32" s="76" t="s">
        <v>88</v>
      </c>
      <c r="C32" s="107">
        <f>C12+C24+C13+C14</f>
        <v>594492</v>
      </c>
      <c r="D32" s="107">
        <f>D12+D24+D13+D14</f>
        <v>90922.4</v>
      </c>
      <c r="E32" s="107">
        <f>E12+E24+E13+E14</f>
        <v>685414.4</v>
      </c>
      <c r="F32" s="107">
        <f t="shared" si="3"/>
        <v>162059.59999999998</v>
      </c>
      <c r="G32" s="107">
        <f>G12+G24+G13+G14</f>
        <v>847474</v>
      </c>
      <c r="H32" s="131">
        <f>+G32/E32</f>
        <v>1.2364403198999028</v>
      </c>
      <c r="I32" s="132"/>
    </row>
    <row r="33" spans="3:7" ht="12.75">
      <c r="C33" s="60"/>
      <c r="D33" s="132"/>
      <c r="E33" s="132"/>
      <c r="F33" s="132"/>
      <c r="G33" s="132"/>
    </row>
    <row r="34" ht="12.75">
      <c r="C34" s="60"/>
    </row>
    <row r="35" ht="27" customHeight="1">
      <c r="C35" s="63"/>
    </row>
  </sheetData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45"/>
    <pageSetUpPr fitToPage="1"/>
  </sheetPr>
  <dimension ref="A1:BG46"/>
  <sheetViews>
    <sheetView workbookViewId="0" topLeftCell="C1">
      <selection activeCell="J1" sqref="J1:K16384"/>
    </sheetView>
  </sheetViews>
  <sheetFormatPr defaultColWidth="9.140625" defaultRowHeight="12.75"/>
  <cols>
    <col min="1" max="1" width="6.7109375" style="12" customWidth="1"/>
    <col min="2" max="2" width="48.00390625" style="12" customWidth="1"/>
    <col min="3" max="6" width="20.7109375" style="12" customWidth="1"/>
    <col min="7" max="8" width="16.7109375" style="12" customWidth="1"/>
    <col min="9" max="9" width="16.7109375" style="247" customWidth="1"/>
    <col min="10" max="11" width="16.7109375" style="12" hidden="1" customWidth="1"/>
    <col min="12" max="16384" width="8.8515625" style="12" customWidth="1"/>
  </cols>
  <sheetData>
    <row r="1" spans="1:59" s="147" customFormat="1" ht="25.5">
      <c r="A1" s="145" t="s">
        <v>23</v>
      </c>
      <c r="B1" s="145" t="s">
        <v>24</v>
      </c>
      <c r="C1" s="225" t="s">
        <v>154</v>
      </c>
      <c r="D1" s="153" t="s">
        <v>194</v>
      </c>
      <c r="E1" s="225" t="s">
        <v>195</v>
      </c>
      <c r="F1" s="153" t="s">
        <v>200</v>
      </c>
      <c r="G1" s="153" t="s">
        <v>201</v>
      </c>
      <c r="H1" s="153" t="s">
        <v>203</v>
      </c>
      <c r="I1" s="228" t="s">
        <v>204</v>
      </c>
      <c r="J1" s="153" t="s">
        <v>196</v>
      </c>
      <c r="K1" s="153" t="s">
        <v>197</v>
      </c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</row>
    <row r="2" spans="1:59" ht="12.75">
      <c r="A2" s="13"/>
      <c r="B2" s="25"/>
      <c r="C2" s="15"/>
      <c r="D2" s="15"/>
      <c r="E2" s="15"/>
      <c r="F2" s="15"/>
      <c r="G2" s="15"/>
      <c r="H2" s="15"/>
      <c r="I2" s="229"/>
      <c r="J2" s="15"/>
      <c r="K2" s="15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s="45" customFormat="1" ht="12.75" customHeight="1" thickBo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</row>
    <row r="4" spans="1:11" ht="12.75">
      <c r="A4" s="46" t="s">
        <v>56</v>
      </c>
      <c r="B4" s="26" t="s">
        <v>57</v>
      </c>
      <c r="C4" s="47"/>
      <c r="D4" s="47"/>
      <c r="E4" s="47"/>
      <c r="F4" s="47"/>
      <c r="G4" s="47"/>
      <c r="H4" s="47"/>
      <c r="I4" s="230"/>
      <c r="J4" s="47"/>
      <c r="K4" s="47"/>
    </row>
    <row r="5" spans="1:11" ht="12.75">
      <c r="A5" s="48" t="s">
        <v>29</v>
      </c>
      <c r="B5" s="27" t="s">
        <v>4</v>
      </c>
      <c r="C5" s="159">
        <f>SUM(C6:C8)</f>
        <v>11385.954</v>
      </c>
      <c r="D5" s="159"/>
      <c r="E5" s="159">
        <f>+C5+D5</f>
        <v>11385.954</v>
      </c>
      <c r="F5" s="159">
        <f>SUM(F6:F8)</f>
        <v>159</v>
      </c>
      <c r="G5" s="159">
        <f>+E5+F5</f>
        <v>11544.954</v>
      </c>
      <c r="H5" s="159">
        <f>SUM(H6:H8)</f>
        <v>5452</v>
      </c>
      <c r="I5" s="231">
        <f aca="true" t="shared" si="0" ref="I5:I11">+H5/G5</f>
        <v>0.4722409461310976</v>
      </c>
      <c r="J5" s="159">
        <f>SUM(J6:J8)</f>
        <v>-324</v>
      </c>
      <c r="K5" s="159">
        <f>+G5+J5</f>
        <v>11220.954</v>
      </c>
    </row>
    <row r="6" spans="1:11" ht="12.75">
      <c r="A6" s="48"/>
      <c r="B6" s="165" t="s">
        <v>58</v>
      </c>
      <c r="C6" s="223">
        <f>+'[1]2.sz. Szakfeladat összesítő'!$L$37+'[1]2.sz. Szakfeladat összesítő'!$L$46+'[1]2.sz. Szakfeladat összesítő'!$L$49+'[1]2.sz. Szakfeladat összesítő'!$L$118</f>
        <v>9811.854</v>
      </c>
      <c r="D6" s="223"/>
      <c r="E6" s="223">
        <f aca="true" t="shared" si="1" ref="E6:E41">+C6+D6</f>
        <v>9811.854</v>
      </c>
      <c r="F6" s="223"/>
      <c r="G6" s="223">
        <f aca="true" t="shared" si="2" ref="G6:G41">+E6+F6</f>
        <v>9811.854</v>
      </c>
      <c r="H6" s="223">
        <v>4852</v>
      </c>
      <c r="I6" s="232">
        <f t="shared" si="0"/>
        <v>0.49450389294418773</v>
      </c>
      <c r="J6" s="223">
        <v>-324</v>
      </c>
      <c r="K6" s="223">
        <f aca="true" t="shared" si="3" ref="K6:K41">+G6+J6</f>
        <v>9487.854</v>
      </c>
    </row>
    <row r="7" spans="1:11" ht="12.75">
      <c r="A7" s="48"/>
      <c r="B7" s="165" t="s">
        <v>59</v>
      </c>
      <c r="C7" s="223">
        <f>+'[1]2.sz. Szakfeladat összesítő'!$L$50+'[1]2.sz. Szakfeladat összesítő'!$L$92+'[1]2.sz. Szakfeladat összesítő'!$L$126+'[1]2.sz. Szakfeladat összesítő'!$L$130-0.4</f>
        <v>1174.1</v>
      </c>
      <c r="D7" s="223"/>
      <c r="E7" s="223">
        <f t="shared" si="1"/>
        <v>1174.1</v>
      </c>
      <c r="F7" s="223">
        <v>159</v>
      </c>
      <c r="G7" s="223">
        <f t="shared" si="2"/>
        <v>1333.1</v>
      </c>
      <c r="H7" s="223">
        <v>433</v>
      </c>
      <c r="I7" s="232">
        <f t="shared" si="0"/>
        <v>0.32480684119720954</v>
      </c>
      <c r="J7" s="223"/>
      <c r="K7" s="223">
        <f t="shared" si="3"/>
        <v>1333.1</v>
      </c>
    </row>
    <row r="8" spans="1:11" ht="12.75">
      <c r="A8" s="48"/>
      <c r="B8" s="166" t="s">
        <v>60</v>
      </c>
      <c r="C8" s="223">
        <f>+'[1]2.sz. Szakfeladat összesítő'!$L$147</f>
        <v>400</v>
      </c>
      <c r="D8" s="223"/>
      <c r="E8" s="223">
        <f t="shared" si="1"/>
        <v>400</v>
      </c>
      <c r="F8" s="223"/>
      <c r="G8" s="223">
        <f t="shared" si="2"/>
        <v>400</v>
      </c>
      <c r="H8" s="223">
        <v>167</v>
      </c>
      <c r="I8" s="232">
        <f t="shared" si="0"/>
        <v>0.4175</v>
      </c>
      <c r="J8" s="223"/>
      <c r="K8" s="223">
        <f t="shared" si="3"/>
        <v>400</v>
      </c>
    </row>
    <row r="9" spans="1:11" ht="12.75">
      <c r="A9" s="13" t="s">
        <v>32</v>
      </c>
      <c r="B9" s="27" t="s">
        <v>181</v>
      </c>
      <c r="C9" s="159">
        <f>+'[1]2.sz. Szakfeladat összesítő'!$L$151</f>
        <v>3028.7908799999996</v>
      </c>
      <c r="D9" s="159"/>
      <c r="E9" s="159">
        <f t="shared" si="1"/>
        <v>3028.7908799999996</v>
      </c>
      <c r="F9" s="159">
        <f>43</f>
        <v>43</v>
      </c>
      <c r="G9" s="159">
        <f t="shared" si="2"/>
        <v>3071.7908799999996</v>
      </c>
      <c r="H9" s="159">
        <v>1435</v>
      </c>
      <c r="I9" s="231">
        <f t="shared" si="0"/>
        <v>0.4671541963820142</v>
      </c>
      <c r="J9" s="159">
        <f>-87</f>
        <v>-87</v>
      </c>
      <c r="K9" s="159">
        <f t="shared" si="3"/>
        <v>2984.7908799999996</v>
      </c>
    </row>
    <row r="10" spans="1:11" ht="12.75">
      <c r="A10" s="48" t="s">
        <v>35</v>
      </c>
      <c r="B10" s="167" t="s">
        <v>61</v>
      </c>
      <c r="C10" s="159">
        <f>+'[1]2.sz. Szakfeladat összesítő'!$L$160</f>
        <v>13507.2592</v>
      </c>
      <c r="D10" s="159">
        <f>SUM(D11:D16)</f>
        <v>208</v>
      </c>
      <c r="E10" s="159">
        <f t="shared" si="1"/>
        <v>13715.2592</v>
      </c>
      <c r="F10" s="159">
        <f>SUM(F11:F16)</f>
        <v>585</v>
      </c>
      <c r="G10" s="159">
        <f t="shared" si="2"/>
        <v>14300.2592</v>
      </c>
      <c r="H10" s="159">
        <f>SUM(H11:H16)</f>
        <v>4130</v>
      </c>
      <c r="I10" s="231">
        <f t="shared" si="0"/>
        <v>0.2888059539508207</v>
      </c>
      <c r="J10" s="159">
        <f>SUM(J11:J16)</f>
        <v>0</v>
      </c>
      <c r="K10" s="159">
        <f t="shared" si="3"/>
        <v>14300.2592</v>
      </c>
    </row>
    <row r="11" spans="1:11" ht="12.75">
      <c r="A11" s="48" t="s">
        <v>175</v>
      </c>
      <c r="B11" s="166" t="s">
        <v>125</v>
      </c>
      <c r="C11" s="223">
        <f>+'[1]2.sz. Szakfeladat összesítő'!$L$199+'[1]2.sz. Szakfeladat összesítő'!$L$207+'[1]2.sz. Szakfeladat összesítő'!$L$215</f>
        <v>2064</v>
      </c>
      <c r="D11" s="223">
        <v>144</v>
      </c>
      <c r="E11" s="223">
        <f t="shared" si="1"/>
        <v>2208</v>
      </c>
      <c r="F11" s="223"/>
      <c r="G11" s="223">
        <f t="shared" si="2"/>
        <v>2208</v>
      </c>
      <c r="H11" s="223">
        <v>982</v>
      </c>
      <c r="I11" s="232">
        <f t="shared" si="0"/>
        <v>0.4447463768115942</v>
      </c>
      <c r="J11" s="223"/>
      <c r="K11" s="223">
        <f t="shared" si="3"/>
        <v>2208</v>
      </c>
    </row>
    <row r="12" spans="1:11" ht="12.75">
      <c r="A12" s="48" t="s">
        <v>176</v>
      </c>
      <c r="B12" s="166" t="s">
        <v>118</v>
      </c>
      <c r="C12" s="223">
        <v>0</v>
      </c>
      <c r="D12" s="223"/>
      <c r="E12" s="223">
        <f t="shared" si="1"/>
        <v>0</v>
      </c>
      <c r="F12" s="223"/>
      <c r="G12" s="223">
        <f t="shared" si="2"/>
        <v>0</v>
      </c>
      <c r="H12" s="223"/>
      <c r="I12" s="232"/>
      <c r="J12" s="223"/>
      <c r="K12" s="223">
        <f t="shared" si="3"/>
        <v>0</v>
      </c>
    </row>
    <row r="13" spans="1:11" ht="12.75">
      <c r="A13" s="48" t="s">
        <v>177</v>
      </c>
      <c r="B13" s="166" t="s">
        <v>126</v>
      </c>
      <c r="C13" s="223">
        <v>0</v>
      </c>
      <c r="D13" s="223"/>
      <c r="E13" s="223">
        <f t="shared" si="1"/>
        <v>0</v>
      </c>
      <c r="F13" s="223"/>
      <c r="G13" s="223">
        <f t="shared" si="2"/>
        <v>0</v>
      </c>
      <c r="H13" s="223"/>
      <c r="I13" s="232"/>
      <c r="J13" s="223"/>
      <c r="K13" s="223">
        <f t="shared" si="3"/>
        <v>0</v>
      </c>
    </row>
    <row r="14" spans="1:11" ht="12.75">
      <c r="A14" s="48" t="s">
        <v>178</v>
      </c>
      <c r="B14" s="166" t="s">
        <v>119</v>
      </c>
      <c r="C14" s="223">
        <f>+'[1]2.sz. Szakfeladat összesítő'!$L$245</f>
        <v>2344.2599999999998</v>
      </c>
      <c r="D14" s="223">
        <v>42</v>
      </c>
      <c r="E14" s="223">
        <f t="shared" si="1"/>
        <v>2386.2599999999998</v>
      </c>
      <c r="F14" s="223"/>
      <c r="G14" s="223">
        <f t="shared" si="2"/>
        <v>2386.2599999999998</v>
      </c>
      <c r="H14" s="223">
        <v>680</v>
      </c>
      <c r="I14" s="232">
        <f>+H14/G14</f>
        <v>0.2849647565646661</v>
      </c>
      <c r="J14" s="223"/>
      <c r="K14" s="223">
        <f t="shared" si="3"/>
        <v>2386.2599999999998</v>
      </c>
    </row>
    <row r="15" spans="1:11" ht="12.75">
      <c r="A15" s="48" t="s">
        <v>179</v>
      </c>
      <c r="B15" s="166" t="s">
        <v>120</v>
      </c>
      <c r="C15" s="223">
        <f>+'[1]2.sz. Szakfeladat összesítő'!$L$247</f>
        <v>405</v>
      </c>
      <c r="D15" s="223"/>
      <c r="E15" s="223">
        <f t="shared" si="1"/>
        <v>405</v>
      </c>
      <c r="F15" s="223"/>
      <c r="G15" s="223">
        <f t="shared" si="2"/>
        <v>405</v>
      </c>
      <c r="H15" s="223"/>
      <c r="I15" s="232">
        <f>+H15/G15</f>
        <v>0</v>
      </c>
      <c r="J15" s="223"/>
      <c r="K15" s="223">
        <f t="shared" si="3"/>
        <v>405</v>
      </c>
    </row>
    <row r="16" spans="1:11" ht="12.75">
      <c r="A16" s="48" t="s">
        <v>180</v>
      </c>
      <c r="B16" s="166" t="s">
        <v>121</v>
      </c>
      <c r="C16" s="224">
        <f>+C10-C11-C12-C14-C15</f>
        <v>8693.9992</v>
      </c>
      <c r="D16" s="224">
        <f>166-144</f>
        <v>22</v>
      </c>
      <c r="E16" s="224">
        <f t="shared" si="1"/>
        <v>8715.9992</v>
      </c>
      <c r="F16" s="224">
        <v>585</v>
      </c>
      <c r="G16" s="224">
        <f t="shared" si="2"/>
        <v>9300.9992</v>
      </c>
      <c r="H16" s="224">
        <f>4130-H11-H14</f>
        <v>2468</v>
      </c>
      <c r="I16" s="233">
        <f>+H16/G16</f>
        <v>0.2653478348863851</v>
      </c>
      <c r="J16" s="224"/>
      <c r="K16" s="224">
        <f t="shared" si="3"/>
        <v>9300.9992</v>
      </c>
    </row>
    <row r="17" spans="1:11" ht="12.75">
      <c r="A17" s="48" t="s">
        <v>37</v>
      </c>
      <c r="B17" s="167" t="s">
        <v>62</v>
      </c>
      <c r="C17" s="159">
        <v>0</v>
      </c>
      <c r="D17" s="159"/>
      <c r="E17" s="159">
        <f t="shared" si="1"/>
        <v>0</v>
      </c>
      <c r="F17" s="159"/>
      <c r="G17" s="159">
        <f t="shared" si="2"/>
        <v>0</v>
      </c>
      <c r="H17" s="159">
        <v>0</v>
      </c>
      <c r="I17" s="231"/>
      <c r="J17" s="159"/>
      <c r="K17" s="159">
        <f t="shared" si="3"/>
        <v>0</v>
      </c>
    </row>
    <row r="18" spans="1:11" ht="12.75">
      <c r="A18" s="48" t="s">
        <v>40</v>
      </c>
      <c r="B18" s="167" t="s">
        <v>63</v>
      </c>
      <c r="C18" s="159">
        <v>0</v>
      </c>
      <c r="D18" s="159"/>
      <c r="E18" s="159">
        <f t="shared" si="1"/>
        <v>0</v>
      </c>
      <c r="F18" s="159"/>
      <c r="G18" s="159">
        <f t="shared" si="2"/>
        <v>0</v>
      </c>
      <c r="H18" s="159">
        <v>0</v>
      </c>
      <c r="I18" s="231"/>
      <c r="J18" s="159"/>
      <c r="K18" s="159">
        <f t="shared" si="3"/>
        <v>0</v>
      </c>
    </row>
    <row r="19" spans="1:11" ht="12.75">
      <c r="A19" s="48" t="s">
        <v>43</v>
      </c>
      <c r="B19" s="27" t="s">
        <v>10</v>
      </c>
      <c r="C19" s="159">
        <v>0</v>
      </c>
      <c r="D19" s="159"/>
      <c r="E19" s="159">
        <f t="shared" si="1"/>
        <v>0</v>
      </c>
      <c r="F19" s="159"/>
      <c r="G19" s="159">
        <f t="shared" si="2"/>
        <v>0</v>
      </c>
      <c r="H19" s="159">
        <v>0</v>
      </c>
      <c r="I19" s="231"/>
      <c r="J19" s="159"/>
      <c r="K19" s="159">
        <f t="shared" si="3"/>
        <v>0</v>
      </c>
    </row>
    <row r="20" spans="1:11" ht="13.5" thickBot="1">
      <c r="A20" s="48" t="s">
        <v>44</v>
      </c>
      <c r="B20" s="25" t="s">
        <v>77</v>
      </c>
      <c r="C20" s="160">
        <v>0</v>
      </c>
      <c r="D20" s="160"/>
      <c r="E20" s="160">
        <f t="shared" si="1"/>
        <v>0</v>
      </c>
      <c r="F20" s="160"/>
      <c r="G20" s="160">
        <f t="shared" si="2"/>
        <v>0</v>
      </c>
      <c r="H20" s="160">
        <v>0</v>
      </c>
      <c r="I20" s="234"/>
      <c r="J20" s="160"/>
      <c r="K20" s="160">
        <f t="shared" si="3"/>
        <v>0</v>
      </c>
    </row>
    <row r="21" spans="1:11" ht="13.5" thickBot="1">
      <c r="A21" s="51" t="s">
        <v>27</v>
      </c>
      <c r="B21" s="168" t="s">
        <v>91</v>
      </c>
      <c r="C21" s="217">
        <f>SUM(C5,C9,C10,C17,C18,C19:C20)</f>
        <v>27922.00408</v>
      </c>
      <c r="D21" s="217">
        <f>SUM(D5,D9,D10,D17,D18,D19:D20)</f>
        <v>208</v>
      </c>
      <c r="E21" s="217">
        <f t="shared" si="1"/>
        <v>28130.00408</v>
      </c>
      <c r="F21" s="217">
        <f>SUM(F5,F9,F10,F17,F18,F19:F20)</f>
        <v>787</v>
      </c>
      <c r="G21" s="217">
        <f t="shared" si="2"/>
        <v>28917.00408</v>
      </c>
      <c r="H21" s="217">
        <f>SUM(H5,H9,H10,H17,H18,H19:H20)</f>
        <v>11017</v>
      </c>
      <c r="I21" s="235">
        <f>+H21/G21</f>
        <v>0.3809869089315424</v>
      </c>
      <c r="J21" s="217">
        <f>SUM(J5,J9,J10,J17,J18,J19:J20)</f>
        <v>-411</v>
      </c>
      <c r="K21" s="217">
        <f t="shared" si="3"/>
        <v>28506.00408</v>
      </c>
    </row>
    <row r="22" spans="1:11" ht="12.75">
      <c r="A22" s="13"/>
      <c r="B22" s="18"/>
      <c r="C22" s="158"/>
      <c r="D22" s="158"/>
      <c r="E22" s="158">
        <f t="shared" si="1"/>
        <v>0</v>
      </c>
      <c r="F22" s="158"/>
      <c r="G22" s="158">
        <f t="shared" si="2"/>
        <v>0</v>
      </c>
      <c r="H22" s="158"/>
      <c r="I22" s="232"/>
      <c r="J22" s="158"/>
      <c r="K22" s="158">
        <f t="shared" si="3"/>
        <v>0</v>
      </c>
    </row>
    <row r="23" spans="1:11" ht="12.75">
      <c r="A23" s="48" t="s">
        <v>48</v>
      </c>
      <c r="B23" s="27" t="s">
        <v>64</v>
      </c>
      <c r="C23" s="161"/>
      <c r="D23" s="161"/>
      <c r="E23" s="161">
        <f t="shared" si="1"/>
        <v>0</v>
      </c>
      <c r="F23" s="161"/>
      <c r="G23" s="161">
        <f t="shared" si="2"/>
        <v>0</v>
      </c>
      <c r="H23" s="161"/>
      <c r="I23" s="236"/>
      <c r="J23" s="161"/>
      <c r="K23" s="161">
        <f t="shared" si="3"/>
        <v>0</v>
      </c>
    </row>
    <row r="24" spans="1:11" ht="12.75">
      <c r="A24" s="48" t="s">
        <v>32</v>
      </c>
      <c r="B24" s="22" t="s">
        <v>65</v>
      </c>
      <c r="C24" s="156"/>
      <c r="D24" s="156"/>
      <c r="E24" s="156">
        <f t="shared" si="1"/>
        <v>0</v>
      </c>
      <c r="F24" s="156"/>
      <c r="G24" s="156">
        <f t="shared" si="2"/>
        <v>0</v>
      </c>
      <c r="H24" s="156"/>
      <c r="I24" s="237"/>
      <c r="J24" s="156"/>
      <c r="K24" s="156">
        <f t="shared" si="3"/>
        <v>0</v>
      </c>
    </row>
    <row r="25" spans="1:11" ht="13.5" thickBot="1">
      <c r="A25" s="48" t="s">
        <v>35</v>
      </c>
      <c r="B25" s="79" t="s">
        <v>5</v>
      </c>
      <c r="C25" s="156"/>
      <c r="D25" s="156"/>
      <c r="E25" s="156">
        <f t="shared" si="1"/>
        <v>0</v>
      </c>
      <c r="F25" s="156"/>
      <c r="G25" s="156">
        <f t="shared" si="2"/>
        <v>0</v>
      </c>
      <c r="H25" s="156"/>
      <c r="I25" s="237"/>
      <c r="J25" s="156"/>
      <c r="K25" s="156">
        <f t="shared" si="3"/>
        <v>0</v>
      </c>
    </row>
    <row r="26" spans="1:11" ht="13.5" thickBot="1">
      <c r="A26" s="52" t="s">
        <v>48</v>
      </c>
      <c r="B26" s="96" t="s">
        <v>66</v>
      </c>
      <c r="C26" s="217">
        <f>SUM(C24:C25)</f>
        <v>0</v>
      </c>
      <c r="D26" s="217">
        <f>SUM(D24:D25)</f>
        <v>0</v>
      </c>
      <c r="E26" s="217">
        <f t="shared" si="1"/>
        <v>0</v>
      </c>
      <c r="F26" s="217">
        <f>SUM(F24:F25)</f>
        <v>0</v>
      </c>
      <c r="G26" s="217">
        <f t="shared" si="2"/>
        <v>0</v>
      </c>
      <c r="H26" s="217">
        <f>SUM(H24:H25)</f>
        <v>0</v>
      </c>
      <c r="I26" s="235"/>
      <c r="J26" s="217">
        <f>SUM(J24:J25)</f>
        <v>0</v>
      </c>
      <c r="K26" s="217">
        <f t="shared" si="3"/>
        <v>0</v>
      </c>
    </row>
    <row r="27" spans="1:11" ht="12.75">
      <c r="A27" s="48" t="s">
        <v>54</v>
      </c>
      <c r="B27" s="27" t="s">
        <v>67</v>
      </c>
      <c r="C27" s="161"/>
      <c r="D27" s="161"/>
      <c r="E27" s="161">
        <f t="shared" si="1"/>
        <v>0</v>
      </c>
      <c r="F27" s="161"/>
      <c r="G27" s="161">
        <f t="shared" si="2"/>
        <v>0</v>
      </c>
      <c r="H27" s="161"/>
      <c r="I27" s="236"/>
      <c r="J27" s="161"/>
      <c r="K27" s="161">
        <f t="shared" si="3"/>
        <v>0</v>
      </c>
    </row>
    <row r="28" spans="1:11" ht="12.75">
      <c r="A28" s="48" t="s">
        <v>29</v>
      </c>
      <c r="B28" s="169" t="s">
        <v>6</v>
      </c>
      <c r="C28" s="159">
        <f>SUM(C29:C34)</f>
        <v>0</v>
      </c>
      <c r="D28" s="159">
        <f>SUM(D29:D34)</f>
        <v>0</v>
      </c>
      <c r="E28" s="159">
        <f t="shared" si="1"/>
        <v>0</v>
      </c>
      <c r="F28" s="159">
        <f>SUM(F29:F34)</f>
        <v>0</v>
      </c>
      <c r="G28" s="159">
        <f t="shared" si="2"/>
        <v>0</v>
      </c>
      <c r="H28" s="159">
        <f>SUM(H29:H34)</f>
        <v>0</v>
      </c>
      <c r="I28" s="231"/>
      <c r="J28" s="159">
        <f>SUM(J29:J34)</f>
        <v>0</v>
      </c>
      <c r="K28" s="159">
        <f t="shared" si="3"/>
        <v>0</v>
      </c>
    </row>
    <row r="29" spans="1:11" ht="12.75">
      <c r="A29" s="53"/>
      <c r="B29" s="170" t="s">
        <v>68</v>
      </c>
      <c r="C29" s="162"/>
      <c r="D29" s="162"/>
      <c r="E29" s="162">
        <f t="shared" si="1"/>
        <v>0</v>
      </c>
      <c r="F29" s="162"/>
      <c r="G29" s="162">
        <f t="shared" si="2"/>
        <v>0</v>
      </c>
      <c r="H29" s="162"/>
      <c r="I29" s="238"/>
      <c r="J29" s="162"/>
      <c r="K29" s="162">
        <f t="shared" si="3"/>
        <v>0</v>
      </c>
    </row>
    <row r="30" spans="1:11" ht="12.75">
      <c r="A30" s="53"/>
      <c r="B30" s="170" t="s">
        <v>69</v>
      </c>
      <c r="C30" s="163"/>
      <c r="D30" s="163"/>
      <c r="E30" s="163">
        <f t="shared" si="1"/>
        <v>0</v>
      </c>
      <c r="F30" s="163"/>
      <c r="G30" s="163">
        <f t="shared" si="2"/>
        <v>0</v>
      </c>
      <c r="H30" s="163"/>
      <c r="I30" s="239"/>
      <c r="J30" s="163"/>
      <c r="K30" s="163">
        <f t="shared" si="3"/>
        <v>0</v>
      </c>
    </row>
    <row r="31" spans="1:11" ht="12.75">
      <c r="A31" s="53"/>
      <c r="B31" s="170" t="s">
        <v>0</v>
      </c>
      <c r="C31" s="163"/>
      <c r="D31" s="163"/>
      <c r="E31" s="163">
        <f t="shared" si="1"/>
        <v>0</v>
      </c>
      <c r="F31" s="163"/>
      <c r="G31" s="163">
        <f t="shared" si="2"/>
        <v>0</v>
      </c>
      <c r="H31" s="163"/>
      <c r="I31" s="239"/>
      <c r="J31" s="163"/>
      <c r="K31" s="163">
        <f t="shared" si="3"/>
        <v>0</v>
      </c>
    </row>
    <row r="32" spans="1:11" ht="12.75">
      <c r="A32" s="48"/>
      <c r="B32" s="171" t="s">
        <v>70</v>
      </c>
      <c r="C32" s="161"/>
      <c r="D32" s="161"/>
      <c r="E32" s="161">
        <f t="shared" si="1"/>
        <v>0</v>
      </c>
      <c r="F32" s="161"/>
      <c r="G32" s="161">
        <f t="shared" si="2"/>
        <v>0</v>
      </c>
      <c r="H32" s="161"/>
      <c r="I32" s="236"/>
      <c r="J32" s="161"/>
      <c r="K32" s="161">
        <f t="shared" si="3"/>
        <v>0</v>
      </c>
    </row>
    <row r="33" spans="1:11" ht="12.75">
      <c r="A33" s="53" t="s">
        <v>32</v>
      </c>
      <c r="B33" s="170" t="s">
        <v>12</v>
      </c>
      <c r="C33" s="163"/>
      <c r="D33" s="163"/>
      <c r="E33" s="163">
        <f t="shared" si="1"/>
        <v>0</v>
      </c>
      <c r="F33" s="163"/>
      <c r="G33" s="163">
        <f t="shared" si="2"/>
        <v>0</v>
      </c>
      <c r="H33" s="163"/>
      <c r="I33" s="239"/>
      <c r="J33" s="163"/>
      <c r="K33" s="163">
        <f t="shared" si="3"/>
        <v>0</v>
      </c>
    </row>
    <row r="34" spans="1:11" ht="13.5" thickBot="1">
      <c r="A34" s="53"/>
      <c r="B34" s="170" t="s">
        <v>82</v>
      </c>
      <c r="C34" s="163"/>
      <c r="D34" s="163"/>
      <c r="E34" s="163">
        <f t="shared" si="1"/>
        <v>0</v>
      </c>
      <c r="F34" s="163"/>
      <c r="G34" s="163">
        <f t="shared" si="2"/>
        <v>0</v>
      </c>
      <c r="H34" s="163"/>
      <c r="I34" s="239"/>
      <c r="J34" s="163"/>
      <c r="K34" s="163">
        <f t="shared" si="3"/>
        <v>0</v>
      </c>
    </row>
    <row r="35" spans="1:11" ht="13.5" thickBot="1">
      <c r="A35" s="52" t="s">
        <v>54</v>
      </c>
      <c r="B35" s="96" t="s">
        <v>71</v>
      </c>
      <c r="C35" s="217">
        <f>C28</f>
        <v>0</v>
      </c>
      <c r="D35" s="217">
        <f>D28</f>
        <v>0</v>
      </c>
      <c r="E35" s="217">
        <f t="shared" si="1"/>
        <v>0</v>
      </c>
      <c r="F35" s="217">
        <f>F28</f>
        <v>0</v>
      </c>
      <c r="G35" s="217">
        <f t="shared" si="2"/>
        <v>0</v>
      </c>
      <c r="H35" s="217">
        <f>H28</f>
        <v>0</v>
      </c>
      <c r="I35" s="235"/>
      <c r="J35" s="217">
        <f>J28</f>
        <v>0</v>
      </c>
      <c r="K35" s="217">
        <f t="shared" si="3"/>
        <v>0</v>
      </c>
    </row>
    <row r="36" spans="1:11" ht="13.5" thickBot="1">
      <c r="A36" s="54" t="s">
        <v>55</v>
      </c>
      <c r="B36" s="172" t="s">
        <v>72</v>
      </c>
      <c r="C36" s="218"/>
      <c r="D36" s="218"/>
      <c r="E36" s="218">
        <f t="shared" si="1"/>
        <v>0</v>
      </c>
      <c r="F36" s="218"/>
      <c r="G36" s="218">
        <f t="shared" si="2"/>
        <v>0</v>
      </c>
      <c r="H36" s="218"/>
      <c r="I36" s="240"/>
      <c r="J36" s="218"/>
      <c r="K36" s="218">
        <f t="shared" si="3"/>
        <v>0</v>
      </c>
    </row>
    <row r="37" spans="1:11" ht="13.5" thickBot="1">
      <c r="A37" s="157" t="s">
        <v>55</v>
      </c>
      <c r="B37" s="96" t="s">
        <v>73</v>
      </c>
      <c r="C37" s="217"/>
      <c r="D37" s="217"/>
      <c r="E37" s="217">
        <f t="shared" si="1"/>
        <v>0</v>
      </c>
      <c r="F37" s="217"/>
      <c r="G37" s="217">
        <f t="shared" si="2"/>
        <v>0</v>
      </c>
      <c r="H37" s="217">
        <v>124</v>
      </c>
      <c r="I37" s="235"/>
      <c r="J37" s="217"/>
      <c r="K37" s="217">
        <f t="shared" si="3"/>
        <v>0</v>
      </c>
    </row>
    <row r="38" spans="1:11" ht="18" customHeight="1" thickBot="1">
      <c r="A38" s="55"/>
      <c r="B38" s="173" t="s">
        <v>74</v>
      </c>
      <c r="C38" s="164">
        <f>C21+C26+C35+C36</f>
        <v>27922.00408</v>
      </c>
      <c r="D38" s="164">
        <f>D21+D26+D35+D36</f>
        <v>208</v>
      </c>
      <c r="E38" s="164">
        <f t="shared" si="1"/>
        <v>28130.00408</v>
      </c>
      <c r="F38" s="164">
        <f>F21+F26+F35+F36</f>
        <v>787</v>
      </c>
      <c r="G38" s="164">
        <f t="shared" si="2"/>
        <v>28917.00408</v>
      </c>
      <c r="H38" s="164">
        <f>H21+H26+H35+H36+H37</f>
        <v>11141</v>
      </c>
      <c r="I38" s="241">
        <f>+H38/G38</f>
        <v>0.3852750433336039</v>
      </c>
      <c r="J38" s="164">
        <f>J21+J26+J35+J36</f>
        <v>-411</v>
      </c>
      <c r="K38" s="164">
        <f t="shared" si="3"/>
        <v>28506.00408</v>
      </c>
    </row>
    <row r="39" spans="3:11" ht="18.75" customHeight="1" thickBot="1">
      <c r="C39" s="119"/>
      <c r="D39" s="119"/>
      <c r="E39" s="119"/>
      <c r="F39" s="119"/>
      <c r="G39" s="119">
        <f t="shared" si="2"/>
        <v>0</v>
      </c>
      <c r="H39" s="119"/>
      <c r="I39" s="242"/>
      <c r="J39" s="119"/>
      <c r="K39" s="119">
        <f t="shared" si="3"/>
        <v>0</v>
      </c>
    </row>
    <row r="40" spans="2:11" ht="12.75">
      <c r="B40" s="214" t="s">
        <v>123</v>
      </c>
      <c r="C40" s="215">
        <v>4.5</v>
      </c>
      <c r="D40" s="215"/>
      <c r="E40" s="226">
        <f t="shared" si="1"/>
        <v>4.5</v>
      </c>
      <c r="F40" s="215"/>
      <c r="G40" s="215">
        <f t="shared" si="2"/>
        <v>4.5</v>
      </c>
      <c r="H40" s="215"/>
      <c r="I40" s="243">
        <f>+H40/G40</f>
        <v>0</v>
      </c>
      <c r="J40" s="215"/>
      <c r="K40" s="215">
        <f t="shared" si="3"/>
        <v>4.5</v>
      </c>
    </row>
    <row r="41" spans="2:11" ht="13.5" thickBot="1">
      <c r="B41" s="102" t="s">
        <v>124</v>
      </c>
      <c r="C41" s="216">
        <v>5</v>
      </c>
      <c r="D41" s="216"/>
      <c r="E41" s="227">
        <f t="shared" si="1"/>
        <v>5</v>
      </c>
      <c r="F41" s="216"/>
      <c r="G41" s="216">
        <f t="shared" si="2"/>
        <v>5</v>
      </c>
      <c r="H41" s="216"/>
      <c r="I41" s="244">
        <f>+H41/G41</f>
        <v>0</v>
      </c>
      <c r="J41" s="216"/>
      <c r="K41" s="216">
        <f t="shared" si="3"/>
        <v>5</v>
      </c>
    </row>
    <row r="42" spans="2:11" ht="12.75">
      <c r="B42" s="38"/>
      <c r="C42" s="56"/>
      <c r="D42" s="56"/>
      <c r="E42" s="56"/>
      <c r="F42" s="56"/>
      <c r="G42" s="56"/>
      <c r="H42" s="56"/>
      <c r="I42" s="245"/>
      <c r="J42" s="56"/>
      <c r="K42" s="56"/>
    </row>
    <row r="43" spans="2:11" ht="12.75">
      <c r="B43" s="57"/>
      <c r="C43" s="155"/>
      <c r="D43" s="155"/>
      <c r="E43" s="155"/>
      <c r="F43" s="155"/>
      <c r="G43" s="155"/>
      <c r="H43" s="155"/>
      <c r="I43" s="246"/>
      <c r="J43" s="155"/>
      <c r="K43" s="155"/>
    </row>
    <row r="44" ht="12.75">
      <c r="B44" s="38"/>
    </row>
    <row r="45" ht="12.75">
      <c r="B45" s="38"/>
    </row>
    <row r="46" ht="12.75">
      <c r="B46" s="38"/>
    </row>
  </sheetData>
  <printOptions horizontalCentered="1"/>
  <pageMargins left="0.6299212598425197" right="0.4724409448818898" top="0.96" bottom="0.56" header="0.5118110236220472" footer="0.27"/>
  <pageSetup fitToHeight="1" fitToWidth="1" horizontalDpi="600" verticalDpi="600" orientation="landscape" paperSize="9" scale="73" r:id="rId1"/>
  <headerFooter alignWithMargins="0">
    <oddHeader>&amp;L4/E sz.melléklet&amp;C&amp;"Arial,Félkövér"&amp;12Öregiskola Közösségi Ház és Könyvtár
2012.évi kiadásai kiemelt előirányzatonként&amp;Radatok eFt-ban</oddHeader>
    <oddFooter>&amp;L&amp;"Arial,Dőlt"&amp;8&amp;D&amp;C&amp;"Arial,Dőlt"&amp;8&amp;P&amp;R&amp;"Arial,Dőlt"&amp;8&amp;F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tothnecsilla</cp:lastModifiedBy>
  <cp:lastPrinted>2012-09-03T09:56:55Z</cp:lastPrinted>
  <dcterms:created xsi:type="dcterms:W3CDTF">2008-07-24T13:43:35Z</dcterms:created>
  <dcterms:modified xsi:type="dcterms:W3CDTF">2012-09-03T16:05:17Z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